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66925"/>
  <xr:revisionPtr xr6:coauthVersionLast="36" xr6:coauthVersionMax="36" documentId="14_{6A62C86D-A190-4C59-AD7E-44746972E3AF}" revIDLastSave="0" xr10:uidLastSave="{00000000-0000-0000-0000-000000000000}"/>
  <bookViews>
    <workbookView activeTab="13" tabRatio="797" xr2:uid="{00000000-000D-0000-FFFF-FFFF00000000}" windowHeight="11040" windowWidth="20730" xWindow="-120" yWindow="-120"/>
  </bookViews>
  <sheets>
    <sheet r:id="rId1" name="1.(1)①有形固定資産の明細" sheetId="19"/>
    <sheet r:id="rId2" name="1.(1)②有形固定資産に係る行政目的別の明細" sheetId="20"/>
    <sheet r:id="rId3" name="〇1.(1)③投資及び出資金の明細" sheetId="1"/>
    <sheet r:id="rId4" name="1.(1)④基金の明細" sheetId="2"/>
    <sheet r:id="rId5" name="1.(1)⑤貸付金の明細" sheetId="3"/>
    <sheet r:id="rId6" name="1.(1)⑥長期延滞債権の明細" sheetId="5"/>
    <sheet r:id="rId7" name="1.(1)⑦未収金の明細" sheetId="4"/>
    <sheet r:id="rId8" name="1.(2)①地方債（借入先別）の明細" sheetId="6"/>
    <sheet r:id="rId9" name="1.(2)②地方債（利率別）の明細" sheetId="7"/>
    <sheet r:id="rId10" name="1.(2)③地方債（返済期間別）の明細" sheetId="8"/>
    <sheet r:id="rId11" name="1.(2)④特定の契約条項が付された地方債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definedNames>
    <definedName localSheetId="2" name="_xlnm.Print_Area">'〇1.(1)③投資及び出資金の明細'!$A$1:$K$58</definedName>
    <definedName localSheetId="0" name="_xlnm.Print_Titles">'1.(1)①有形固定資産の明細'!$1:$5</definedName>
    <definedName localSheetId="1" name="_xlnm.Print_Titles">'1.(1)②有形固定資産に係る行政目的別の明細'!$1:$5</definedName>
    <definedName name="市場価格のあるもの">'〇1.(1)③投資及び出資金の明細'!$A$7:$H$10</definedName>
    <definedName name="市場価格のないもののうち連結対象団体に対するもの">'〇1.(1)③投資及び出資金の明細'!$A$13:$J$26</definedName>
    <definedName name="市場価格のないもののうち連結対象団体以外に対するもの">'〇1.(1)③投資及び出資金の明細'!$A$29:$K$58</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7" i="13" l="1"/>
  <c r="F9" i="21"/>
  <c r="B62" i="1" l="1"/>
  <c r="B60" i="1"/>
  <c r="G23" i="1" l="1"/>
  <c r="H23" i="1" s="1"/>
  <c r="E10" i="21" l="1"/>
  <c r="F18" i="2"/>
  <c r="F21" i="2"/>
  <c r="K26" i="6"/>
  <c r="G26" i="6"/>
  <c r="F26" i="6"/>
  <c r="E26" i="6"/>
  <c r="D26" i="6"/>
  <c r="C26" i="6"/>
  <c r="B26" i="6"/>
  <c r="G40" i="1" l="1"/>
  <c r="H40" i="1" s="1"/>
  <c r="E71" i="13" l="1"/>
  <c r="E61" i="13"/>
  <c r="C23" i="5"/>
  <c r="B23" i="5"/>
  <c r="D8" i="21"/>
  <c r="C8" i="21"/>
  <c r="E28" i="13"/>
  <c r="E27" i="13"/>
  <c r="E62" i="13" s="1"/>
  <c r="E30" i="13" l="1"/>
  <c r="E63" i="13" s="1"/>
  <c r="B11" i="3"/>
  <c r="E29" i="13" l="1"/>
  <c r="B26" i="1"/>
  <c r="B58" i="1"/>
  <c r="B14" i="10" l="1"/>
  <c r="C21" i="4"/>
  <c r="C22" i="4" s="1"/>
  <c r="B21" i="4"/>
  <c r="B22" i="4" s="1"/>
  <c r="F20" i="2" l="1"/>
  <c r="E22" i="2"/>
  <c r="B22" i="2"/>
  <c r="F17" i="2" l="1"/>
  <c r="F16" i="2"/>
  <c r="G22" i="2" s="1"/>
  <c r="F15" i="2"/>
  <c r="F14" i="2"/>
  <c r="F13" i="2"/>
  <c r="F12" i="2"/>
  <c r="F11" i="2"/>
  <c r="F10" i="2"/>
  <c r="F9" i="2"/>
  <c r="F8" i="2"/>
  <c r="F7" i="2"/>
  <c r="F22" i="2" l="1"/>
  <c r="E32" i="13"/>
  <c r="C10" i="5" l="1"/>
  <c r="B12" i="21" l="1"/>
  <c r="E64" i="13"/>
  <c r="E65" i="13" s="1"/>
  <c r="D10" i="11" l="1"/>
  <c r="F14" i="10"/>
  <c r="D14" i="10"/>
  <c r="E14" i="10"/>
  <c r="C14" i="10"/>
  <c r="C24" i="5"/>
  <c r="K58" i="1" l="1"/>
  <c r="J58" i="1"/>
  <c r="G30" i="1" l="1"/>
  <c r="B10" i="5" l="1"/>
  <c r="B24" i="5" s="1"/>
  <c r="D16" i="11" l="1"/>
  <c r="D17" i="11"/>
  <c r="G24" i="1" l="1"/>
  <c r="H24" i="1" s="1"/>
  <c r="G22" i="1"/>
  <c r="G21" i="1"/>
  <c r="G20" i="1"/>
  <c r="G19" i="1"/>
  <c r="H19" i="1" s="1"/>
  <c r="G18" i="1"/>
  <c r="G17" i="1"/>
  <c r="G16" i="1"/>
  <c r="G15" i="1"/>
  <c r="G14" i="1"/>
  <c r="H15" i="1"/>
  <c r="G56" i="1"/>
  <c r="H56" i="1" s="1"/>
  <c r="G55" i="1"/>
  <c r="G53" i="1"/>
  <c r="H53" i="1" s="1"/>
  <c r="G52" i="1"/>
  <c r="G51" i="1"/>
  <c r="G50" i="1"/>
  <c r="G49" i="1"/>
  <c r="G47" i="1"/>
  <c r="G46" i="1"/>
  <c r="G45" i="1"/>
  <c r="G44" i="1"/>
  <c r="G43" i="1"/>
  <c r="H43" i="1" s="1"/>
  <c r="G42" i="1"/>
  <c r="G41" i="1"/>
  <c r="G39" i="1"/>
  <c r="G38" i="1"/>
  <c r="G37" i="1"/>
  <c r="G36" i="1"/>
  <c r="G35" i="1"/>
  <c r="G34" i="1"/>
  <c r="G33" i="1"/>
  <c r="G32" i="1"/>
  <c r="G31" i="1"/>
  <c r="H34" i="1" l="1"/>
  <c r="H44" i="1"/>
  <c r="H35" i="1"/>
  <c r="H52" i="1"/>
  <c r="H41" i="1"/>
  <c r="H55" i="1"/>
  <c r="H36" i="1"/>
  <c r="H38" i="1"/>
  <c r="H47" i="1"/>
  <c r="H45" i="1"/>
  <c r="H51" i="1"/>
  <c r="H32" i="1"/>
  <c r="H33" i="1"/>
  <c r="H49" i="1"/>
  <c r="H46" i="1"/>
  <c r="H37" i="1"/>
  <c r="H18" i="1"/>
  <c r="H30" i="1"/>
  <c r="H39" i="1"/>
  <c r="H31" i="1"/>
  <c r="H20" i="1"/>
  <c r="H50" i="1"/>
  <c r="H21" i="1"/>
  <c r="H16" i="1"/>
  <c r="H42" i="1"/>
  <c r="H22" i="1"/>
  <c r="H14" i="1"/>
  <c r="H17" i="1"/>
  <c r="I38" i="18"/>
  <c r="G5" i="18" l="1"/>
  <c r="G4" i="18"/>
  <c r="G45" i="18" l="1"/>
  <c r="F45" i="18"/>
  <c r="G43" i="18"/>
  <c r="F43" i="18"/>
  <c r="G42" i="18"/>
  <c r="F42" i="18"/>
  <c r="G39" i="18"/>
  <c r="G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3" i="18"/>
  <c r="F3" i="18"/>
  <c r="G2" i="18"/>
  <c r="F2" i="18"/>
  <c r="H45" i="18"/>
  <c r="H43" i="18"/>
  <c r="H6" i="18" l="1"/>
  <c r="H42" i="18"/>
  <c r="H2" i="18"/>
  <c r="H21" i="18"/>
  <c r="H26" i="18"/>
  <c r="H36" i="18"/>
  <c r="H3" i="18"/>
  <c r="H19" i="18"/>
  <c r="H24" i="18"/>
  <c r="H28" i="18"/>
  <c r="H34" i="18"/>
  <c r="H23" i="18"/>
  <c r="H27" i="18"/>
  <c r="H35" i="18"/>
  <c r="H20" i="18"/>
  <c r="H25" i="18"/>
  <c r="H33" i="18"/>
  <c r="H37" i="18"/>
  <c r="H7" i="18"/>
  <c r="F10" i="18" l="1"/>
  <c r="H10" i="18" s="1"/>
  <c r="F9" i="18"/>
  <c r="H9" i="18" s="1"/>
  <c r="F8" i="18" l="1"/>
  <c r="H8" i="18" s="1"/>
  <c r="F5" i="18" l="1"/>
  <c r="H5" i="18" s="1"/>
  <c r="F30" i="18" l="1"/>
  <c r="H30" i="18" s="1"/>
  <c r="F32" i="18" l="1"/>
  <c r="H32" i="18" s="1"/>
  <c r="F31" i="18" l="1"/>
  <c r="H31" i="18" s="1"/>
  <c r="F39" i="18"/>
  <c r="H39" i="18" s="1"/>
  <c r="F29" i="18" l="1"/>
  <c r="H29" i="18" s="1"/>
  <c r="F18" i="18"/>
  <c r="H18" i="18" s="1"/>
  <c r="F17" i="18" l="1"/>
  <c r="H17" i="18" s="1"/>
  <c r="F13" i="18"/>
  <c r="H13" i="18" s="1"/>
  <c r="F15" i="18"/>
  <c r="H15" i="18" s="1"/>
  <c r="F12" i="18"/>
  <c r="H12" i="18" s="1"/>
  <c r="F4" i="18"/>
  <c r="H4" i="18" s="1"/>
  <c r="F11" i="18"/>
  <c r="H11" i="18" s="1"/>
  <c r="F38" i="18"/>
  <c r="H38" i="18" s="1"/>
  <c r="E8" i="21"/>
  <c r="F8" i="21" s="1"/>
  <c r="F1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3F0B0C5D-3865-46EE-B32B-0A1585D67731}">
      <text>
        <r>
          <rPr>
            <b/>
            <sz val="9"/>
            <color indexed="81"/>
            <rFont val="MS P ゴシック"/>
            <family val="3"/>
            <charset val="128"/>
          </rPr>
          <t>地方債償還に係る補助金</t>
        </r>
      </text>
    </comment>
    <comment ref="I37" authorId="0" shapeId="0" xr:uid="{FAF83DEE-0416-4CF4-ADDB-F5340EA14C39}">
      <text>
        <r>
          <rPr>
            <b/>
            <sz val="9"/>
            <color indexed="81"/>
            <rFont val="MS P ゴシック"/>
            <family val="3"/>
            <charset val="128"/>
          </rPr>
          <t>借換債に係る地方債収入</t>
        </r>
      </text>
    </comment>
    <comment ref="I38" authorId="0" shapeId="0" xr:uid="{F863E033-0813-490D-83AF-E4038B9B6D3B}">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<sst xmlns="http://schemas.openxmlformats.org/spreadsheetml/2006/main" count="1069" uniqueCount="520">
  <si>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</si>
  <si>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</si>
  <si>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</si>
  <si>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</si>
  <si>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</si>
  <si>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</si>
  <si>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</si>
  <si>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</si>
  <si>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</si>
  <si>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</si>
  <si>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</si>
  <si>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</si>
  <si>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</si>
  <si>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</si>
  <si>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</si>
  <si>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</si>
  <si>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</si>
  <si>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</si>
  <si>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</si>
  <si>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</si>
  <si>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</si>
  <si>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</si>
  <si>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</si>
  <si>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</si>
  <si>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</si>
  <si>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</si>
  <si>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(単位：円)</t>
    <rPh sb="4" eb="5">
      <t>エン</t>
    </rPh>
    <phoneticPr fontId="10"/>
  </si>
  <si>
    <t>種類</t>
  </si>
  <si>
    <t>現金預金</t>
  </si>
  <si>
    <t>有価証券</t>
  </si>
  <si>
    <t>土地</t>
  </si>
  <si>
    <t>その他</t>
  </si>
  <si>
    <t>合計_x000D_
(貸借対照表計上額)</t>
  </si>
  <si>
    <t>基金の明細</t>
    <phoneticPr fontId="10"/>
  </si>
  <si>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</si>
  <si>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</si>
  <si>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</si>
  <si>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</si>
  <si>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</si>
  <si>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</si>
  <si>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</si>
  <si>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</si>
  <si>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</si>
  <si>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</si>
  <si>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</si>
  <si>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</si>
  <si>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</si>
  <si>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</si>
  <si>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</si>
  <si>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</si>
  <si>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</si>
  <si>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</si>
  <si>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</si>
  <si>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</si>
  <si>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</si>
  <si>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</si>
  <si>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</si>
  <si>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</si>
  <si>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</si>
  <si>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</si>
  <si>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</si>
  <si>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</si>
  <si>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</si>
  <si>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</si>
  <si>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</si>
  <si>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</si>
  <si>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</si>
  <si>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</si>
  <si>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</si>
  <si>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</si>
  <si>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</si>
  <si>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</si>
  <si>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</si>
  <si>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</si>
  <si>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</si>
  <si>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</si>
  <si>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</si>
  <si>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</si>
  <si>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</si>
  <si>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</si>
  <si>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</si>
  <si>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</si>
  <si>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</si>
  <si>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</si>
  <si>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</si>
  <si>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</si>
  <si>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</si>
  <si>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</si>
  <si>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</si>
  <si>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</si>
  <si>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</si>
  <si>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</si>
  <si>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</si>
  <si>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</si>
  <si>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</si>
  <si>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</si>
  <si>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</si>
  <si>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</si>
  <si>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</si>
  <si>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</si>
  <si>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6"/>
  </si>
  <si>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</si>
  <si>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</si>
  <si>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</si>
  <si>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</si>
  <si>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</si>
  <si>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</si>
  <si>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</si>
  <si>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</si>
  <si>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</si>
  <si>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</si>
  <si>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</si>
  <si>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</si>
  <si>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</si>
  <si>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</si>
  <si>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</si>
  <si>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</si>
  <si>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</si>
  <si>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</si>
  <si>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</si>
  <si>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</si>
  <si>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</si>
  <si>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</si>
  <si>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</si>
  <si>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</si>
  <si>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</si>
  <si>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</si>
  <si>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</si>
  <si>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</si>
  <si>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</si>
  <si>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</si>
  <si>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</si>
  <si>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</si>
  <si>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</si>
  <si>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</si>
  <si>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</si>
  <si>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</si>
  <si>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</si>
  <si>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</si>
  <si>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</si>
  <si>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</si>
  <si>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</si>
  <si>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</si>
  <si>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</si>
  <si>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</si>
  <si>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</si>
  <si>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</si>
  <si>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</si>
  <si>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</si>
  <si>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</si>
  <si>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</si>
  <si>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</si>
  <si>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</si>
  <si>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</si>
  <si>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</si>
  <si>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</si>
  <si>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</si>
  <si>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</si>
  <si>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</si>
  <si>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</si>
  <si>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</si>
  <si>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</si>
  <si>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</si>
  <si>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</si>
  <si>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</si>
  <si>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</si>
  <si>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</si>
  <si>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</si>
  <si>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</si>
  <si>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</si>
  <si>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</si>
  <si>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</si>
  <si>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</si>
  <si>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</si>
  <si>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</si>
  <si>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</si>
  <si>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</si>
  <si>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</si>
  <si>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</si>
  <si>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</si>
  <si>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</si>
  <si>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</si>
  <si>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</si>
  <si>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</si>
  <si>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</si>
  <si>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</si>
  <si>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</si>
  <si>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</si>
  <si>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</si>
  <si>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</si>
  <si>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</si>
  <si>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</si>
  <si>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</si>
  <si>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</si>
  <si>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</si>
  <si>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</si>
  <si>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</si>
  <si>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</si>
  <si>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</si>
  <si>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</si>
  <si>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</si>
  <si>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</si>
  <si>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</si>
  <si>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</si>
  <si>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</si>
  <si>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</si>
  <si>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</si>
  <si>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</si>
  <si>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</si>
  <si>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</si>
  <si>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</si>
  <si>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</si>
  <si>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</si>
  <si>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</si>
  <si>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</si>
  <si>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</si>
  <si>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</si>
  <si>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</si>
  <si>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</si>
  <si>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</si>
  <si>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</si>
  <si>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</si>
  <si>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</si>
  <si>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</si>
  <si>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</si>
  <si>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</si>
  <si>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</si>
  <si>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</si>
  <si>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</si>
  <si>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</si>
  <si>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</si>
  <si>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</si>
  <si>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</si>
  <si>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</si>
  <si>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</si>
  <si>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</si>
  <si>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</si>
  <si>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</si>
  <si>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</si>
  <si>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</si>
  <si>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</si>
  <si>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</si>
  <si>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</si>
  <si>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</si>
  <si>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</si>
  <si>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</si>
  <si>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</si>
  <si>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</si>
  <si>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</si>
  <si>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</si>
  <si>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</si>
  <si>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</si>
  <si>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</si>
  <si>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</si>
  <si>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</si>
  <si>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</si>
  <si>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</si>
  <si>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</si>
  <si>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</si>
  <si>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</si>
  <si>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</si>
  <si>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</si>
  <si>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</si>
  <si>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</si>
  <si>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</si>
  <si>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</si>
  <si>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</si>
  <si>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</si>
  <si>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</si>
  <si>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</si>
  <si>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</si>
  <si>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</si>
  <si>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</si>
  <si>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科目</t>
    <rPh sb="0" eb="2">
      <t>カモク</t>
    </rPh>
    <phoneticPr fontId="10"/>
  </si>
  <si>
    <t>附属明細書金額</t>
    <rPh sb="0" eb="5">
      <t>フゾクメイサイショ</t>
    </rPh>
    <rPh sb="5" eb="7">
      <t>キンガク</t>
    </rPh>
    <phoneticPr fontId="10"/>
  </si>
  <si>
    <t>財務諸表金額</t>
    <rPh sb="0" eb="4">
      <t>ザイムショヒョウ</t>
    </rPh>
    <rPh sb="4" eb="6">
      <t>キンガク</t>
    </rPh>
    <phoneticPr fontId="10"/>
  </si>
  <si>
    <t>チェック</t>
    <phoneticPr fontId="10"/>
  </si>
  <si>
    <t>明細書名称</t>
    <rPh sb="0" eb="3">
      <t>メイサイショ</t>
    </rPh>
    <rPh sb="3" eb="5">
      <t>メイショウ</t>
    </rPh>
    <phoneticPr fontId="10"/>
  </si>
  <si>
    <t>③</t>
    <phoneticPr fontId="10"/>
  </si>
  <si>
    <t>①</t>
    <phoneticPr fontId="10"/>
  </si>
  <si>
    <t>②</t>
    <phoneticPr fontId="10"/>
  </si>
  <si>
    <t>④</t>
    <phoneticPr fontId="10"/>
  </si>
  <si>
    <t>⑤</t>
    <phoneticPr fontId="10"/>
  </si>
  <si>
    <t>有形固定資産の明細</t>
    <rPh sb="0" eb="6">
      <t>ユウケイコテイシサン</t>
    </rPh>
    <rPh sb="7" eb="9">
      <t>メイサイ</t>
    </rPh>
    <phoneticPr fontId="10"/>
  </si>
  <si>
    <t>有形固定資産の行政目的別明細</t>
    <rPh sb="0" eb="6">
      <t>ユウケイコテイシサン</t>
    </rPh>
    <rPh sb="7" eb="9">
      <t>ギョウセイ</t>
    </rPh>
    <rPh sb="9" eb="11">
      <t>モクテキ</t>
    </rPh>
    <rPh sb="11" eb="12">
      <t>ベツ</t>
    </rPh>
    <rPh sb="12" eb="14">
      <t>メイサイ</t>
    </rPh>
    <phoneticPr fontId="10"/>
  </si>
  <si>
    <t>投資及び出資金の明細</t>
    <phoneticPr fontId="10"/>
  </si>
  <si>
    <t>財政調整基金</t>
    <rPh sb="0" eb="6">
      <t>ザイセイチョウセイキキン</t>
    </rPh>
    <phoneticPr fontId="10"/>
  </si>
  <si>
    <t>減債基金</t>
    <rPh sb="0" eb="4">
      <t>ゲンサイキキン</t>
    </rPh>
    <phoneticPr fontId="10"/>
  </si>
  <si>
    <t>その他</t>
    <rPh sb="2" eb="3">
      <t>タ</t>
    </rPh>
    <phoneticPr fontId="10"/>
  </si>
  <si>
    <t>貸付金の明細</t>
    <rPh sb="0" eb="2">
      <t>カシツケ</t>
    </rPh>
    <rPh sb="2" eb="3">
      <t>キン</t>
    </rPh>
    <rPh sb="4" eb="6">
      <t>メイサイ</t>
    </rPh>
    <phoneticPr fontId="10"/>
  </si>
  <si>
    <t>長期貸付金</t>
    <rPh sb="0" eb="5">
      <t>チョウキカシツケキン</t>
    </rPh>
    <phoneticPr fontId="10"/>
  </si>
  <si>
    <t>短期貸付金</t>
    <rPh sb="0" eb="5">
      <t>タンキカシツケキン</t>
    </rPh>
    <phoneticPr fontId="10"/>
  </si>
  <si>
    <t>⑥</t>
    <phoneticPr fontId="10"/>
  </si>
  <si>
    <t>未収金</t>
    <rPh sb="0" eb="3">
      <t>ミシュウキン</t>
    </rPh>
    <phoneticPr fontId="10"/>
  </si>
  <si>
    <t>⑦</t>
    <phoneticPr fontId="10"/>
  </si>
  <si>
    <t>長期延滞債権</t>
    <rPh sb="0" eb="6">
      <t>チョウキエンタイサイケン</t>
    </rPh>
    <phoneticPr fontId="10"/>
  </si>
  <si>
    <t>（２）負債項目の明細</t>
    <rPh sb="3" eb="5">
      <t>フサイ</t>
    </rPh>
    <rPh sb="5" eb="7">
      <t>コウモク</t>
    </rPh>
    <rPh sb="8" eb="10">
      <t>メイサイ</t>
    </rPh>
    <phoneticPr fontId="10"/>
  </si>
  <si>
    <t xml:space="preserve"> １年内償還予定地方債</t>
  </si>
  <si>
    <t>地方債</t>
    <rPh sb="0" eb="3">
      <t>チホウサイ</t>
    </rPh>
    <phoneticPr fontId="10"/>
  </si>
  <si>
    <t>地方債、 １年内償還予定地方債</t>
    <rPh sb="0" eb="3">
      <t>チホウサイ</t>
    </rPh>
    <phoneticPr fontId="10"/>
  </si>
  <si>
    <t>ー</t>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</si>
  <si>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</si>
  <si>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6">
      <t>ホジョキン</t>
    </rPh>
    <rPh sb="6" eb="7">
      <t>トウ</t>
    </rPh>
    <rPh sb="8" eb="10">
      <t>メイサイ</t>
    </rPh>
    <phoneticPr fontId="10"/>
  </si>
  <si>
    <t>補助金等</t>
    <rPh sb="0" eb="3">
      <t>ホジョキン</t>
    </rPh>
    <rPh sb="3" eb="4">
      <t>トウ</t>
    </rPh>
    <phoneticPr fontId="10"/>
  </si>
  <si>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</si>
  <si>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</si>
  <si>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（２）財源情報の明細</t>
    <rPh sb="3" eb="5">
      <t>ザイゲン</t>
    </rPh>
    <rPh sb="5" eb="7">
      <t>ジョウホウ</t>
    </rPh>
    <rPh sb="8" eb="10">
      <t>メイサイ</t>
    </rPh>
    <phoneticPr fontId="10"/>
  </si>
  <si>
    <t>税収等</t>
    <rPh sb="0" eb="2">
      <t>ゼイシュウ</t>
    </rPh>
    <rPh sb="2" eb="3">
      <t>トウ</t>
    </rPh>
    <phoneticPr fontId="10"/>
  </si>
  <si>
    <t>国県等補助金</t>
    <phoneticPr fontId="10"/>
  </si>
  <si>
    <t>４．資金収支計算書の内容に関する明細</t>
    <rPh sb="2" eb="4">
      <t>シキン</t>
    </rPh>
    <rPh sb="4" eb="6">
      <t>シュウシ</t>
    </rPh>
    <rPh sb="6" eb="9">
      <t>ケイサンショ</t>
    </rPh>
    <rPh sb="10" eb="12">
      <t>ナイヨウ</t>
    </rPh>
    <rPh sb="13" eb="14">
      <t>カン</t>
    </rPh>
    <rPh sb="16" eb="18">
      <t>メイサイ</t>
    </rPh>
    <phoneticPr fontId="10"/>
  </si>
  <si>
    <t>（１）資金の明細</t>
    <rPh sb="3" eb="5">
      <t>シキン</t>
    </rPh>
    <rPh sb="6" eb="8">
      <t>メイサイ</t>
    </rPh>
    <phoneticPr fontId="10"/>
  </si>
  <si>
    <t>地方税</t>
    <rPh sb="0" eb="3">
      <t>チホウゼイ</t>
    </rPh>
    <phoneticPr fontId="10"/>
  </si>
  <si>
    <t>利子割交付金</t>
    <rPh sb="0" eb="2">
      <t>リシ</t>
    </rPh>
    <rPh sb="2" eb="3">
      <t>ワリ</t>
    </rPh>
    <rPh sb="3" eb="6">
      <t>コウフキン</t>
    </rPh>
    <phoneticPr fontId="10"/>
  </si>
  <si>
    <t>配当割交付金</t>
    <rPh sb="0" eb="2">
      <t>ハイトウ</t>
    </rPh>
    <rPh sb="2" eb="3">
      <t>ワリ</t>
    </rPh>
    <rPh sb="3" eb="6">
      <t>コウフキン</t>
    </rPh>
    <phoneticPr fontId="10"/>
  </si>
  <si>
    <t>国庫支出金</t>
    <rPh sb="0" eb="5">
      <t>コッコシシュツキン</t>
    </rPh>
    <phoneticPr fontId="10"/>
  </si>
  <si>
    <t>県支出金</t>
    <rPh sb="0" eb="4">
      <t>ケンシシュツキン</t>
    </rPh>
    <phoneticPr fontId="10"/>
  </si>
  <si>
    <t>貸付金の明細、長期延滞債権の明細の合計</t>
    <rPh sb="0" eb="2">
      <t>カシツケ</t>
    </rPh>
    <rPh sb="2" eb="3">
      <t>キン</t>
    </rPh>
    <rPh sb="4" eb="6">
      <t>メイサイ</t>
    </rPh>
    <rPh sb="17" eb="19">
      <t>ゴウケイ</t>
    </rPh>
    <phoneticPr fontId="10"/>
  </si>
  <si>
    <t>貸付金の明細、未収金の明細の合計</t>
    <rPh sb="0" eb="2">
      <t>カシツケ</t>
    </rPh>
    <rPh sb="2" eb="3">
      <t>キン</t>
    </rPh>
    <rPh sb="4" eb="6">
      <t>メイサイ</t>
    </rPh>
    <rPh sb="7" eb="10">
      <t>ミシュウキン</t>
    </rPh>
    <rPh sb="14" eb="16">
      <t>ゴウケイ</t>
    </rPh>
    <phoneticPr fontId="10"/>
  </si>
  <si>
    <t>徴収不能引当金（流動資産）</t>
    <rPh sb="8" eb="10">
      <t>リュウドウ</t>
    </rPh>
    <phoneticPr fontId="10"/>
  </si>
  <si>
    <t>資本的_x000D_補助金</t>
    <phoneticPr fontId="10"/>
  </si>
  <si>
    <t>経常的_x000D_補助金</t>
    <phoneticPr fontId="10"/>
  </si>
  <si>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</si>
  <si>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</si>
  <si>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</si>
  <si>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</si>
  <si>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</si>
  <si>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</si>
  <si>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</si>
  <si>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</si>
  <si>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</si>
  <si>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</si>
  <si>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</si>
  <si>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</si>
  <si>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</si>
  <si>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</si>
  <si>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</si>
  <si>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</si>
  <si>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</si>
  <si>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</si>
  <si>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</si>
  <si>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</si>
  <si>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</si>
  <si>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</si>
  <si>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</si>
  <si>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</si>
  <si>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</si>
  <si>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</si>
  <si>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</si>
  <si>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10"/>
  </si>
  <si>
    <t>財源情報の明細</t>
  </si>
  <si>
    <t>内訳</t>
  </si>
  <si>
    <t>有形固定資産等の増加</t>
  </si>
  <si>
    <t>貸付金・基金等の増加</t>
  </si>
  <si>
    <t>地方債（CF地方債収入と一致）</t>
    <rPh sb="0" eb="3">
      <t>チホウサイ</t>
    </rPh>
    <rPh sb="6" eb="9">
      <t>チホウサイ</t>
    </rPh>
    <rPh sb="9" eb="11">
      <t>シュウニュウ</t>
    </rPh>
    <rPh sb="12" eb="14">
      <t>イッチ</t>
    </rPh>
    <phoneticPr fontId="10"/>
  </si>
  <si>
    <t>財源内訳チェック</t>
    <rPh sb="0" eb="2">
      <t>ザイゲン</t>
    </rPh>
    <rPh sb="2" eb="4">
      <t>ウチワケ</t>
    </rPh>
    <phoneticPr fontId="10"/>
  </si>
  <si>
    <t>BS</t>
    <phoneticPr fontId="10"/>
  </si>
  <si>
    <t>NW</t>
    <phoneticPr fontId="10"/>
  </si>
  <si>
    <t>固定資産等形成分</t>
    <rPh sb="0" eb="8">
      <t>コテイシサントウケイセイブン</t>
    </rPh>
    <phoneticPr fontId="10"/>
  </si>
  <si>
    <t>余剰分（不足分）</t>
    <rPh sb="0" eb="3">
      <t>ヨジョウブン</t>
    </rPh>
    <rPh sb="4" eb="7">
      <t>フソクブン</t>
    </rPh>
    <phoneticPr fontId="10"/>
  </si>
  <si>
    <t>現金預金内訳チェック</t>
    <rPh sb="0" eb="4">
      <t>ゲンキンヨキン</t>
    </rPh>
    <rPh sb="4" eb="6">
      <t>ウチワケ</t>
    </rPh>
    <phoneticPr fontId="10"/>
  </si>
  <si>
    <t>現金預金</t>
    <phoneticPr fontId="10"/>
  </si>
  <si>
    <t>CF</t>
    <phoneticPr fontId="10"/>
  </si>
  <si>
    <t>一般会計／市民税（個人）</t>
    <rPh sb="0" eb="2">
      <t>イッパン</t>
    </rPh>
    <rPh sb="2" eb="4">
      <t>カイケイ</t>
    </rPh>
    <rPh sb="5" eb="6">
      <t>シ</t>
    </rPh>
    <phoneticPr fontId="5"/>
  </si>
  <si>
    <t>一般会計／市民税（法人）</t>
    <rPh sb="5" eb="6">
      <t>シ</t>
    </rPh>
    <phoneticPr fontId="5"/>
  </si>
  <si>
    <t>一般会計／固定資産税</t>
  </si>
  <si>
    <t>一般会計／軽自動車税</t>
  </si>
  <si>
    <t>一般会計／都市計画税</t>
  </si>
  <si>
    <t>一般会計／分担金及び負担金</t>
    <rPh sb="5" eb="8">
      <t>ブンタンキン</t>
    </rPh>
    <rPh sb="8" eb="9">
      <t>オヨ</t>
    </rPh>
    <rPh sb="10" eb="13">
      <t>フタンキン</t>
    </rPh>
    <phoneticPr fontId="7"/>
  </si>
  <si>
    <t>一般会計／使用料及び手数料</t>
    <rPh sb="5" eb="7">
      <t>シヨウ</t>
    </rPh>
    <rPh sb="7" eb="8">
      <t>リョウ</t>
    </rPh>
    <rPh sb="8" eb="9">
      <t>オヨ</t>
    </rPh>
    <rPh sb="10" eb="13">
      <t>テスウリョウ</t>
    </rPh>
    <phoneticPr fontId="7"/>
  </si>
  <si>
    <t>一般会計／諸収入（雑入）</t>
    <rPh sb="5" eb="8">
      <t>ショシュウニュウ</t>
    </rPh>
    <rPh sb="9" eb="11">
      <t>ザツニュウ</t>
    </rPh>
    <phoneticPr fontId="8"/>
  </si>
  <si>
    <t>税収等（NW税収等－CF財務活動支出）</t>
    <rPh sb="0" eb="3">
      <t>ゼイシュウトウ</t>
    </rPh>
    <rPh sb="6" eb="9">
      <t>ゼイシュウトウ</t>
    </rPh>
    <rPh sb="12" eb="14">
      <t>ザイム</t>
    </rPh>
    <rPh sb="14" eb="16">
      <t>カツドウ</t>
    </rPh>
    <rPh sb="16" eb="18">
      <t>シシュツ</t>
    </rPh>
    <phoneticPr fontId="10"/>
  </si>
  <si>
    <t>一般会計／財産運用収入</t>
    <rPh sb="5" eb="7">
      <t>ザイサン</t>
    </rPh>
    <rPh sb="7" eb="9">
      <t>ウンヨウ</t>
    </rPh>
    <rPh sb="9" eb="11">
      <t>シュウニュウ</t>
    </rPh>
    <phoneticPr fontId="8"/>
  </si>
  <si>
    <t>ゴルフ場利用税交付金</t>
    <rPh sb="3" eb="4">
      <t>ジョウ</t>
    </rPh>
    <rPh sb="4" eb="6">
      <t>リヨウ</t>
    </rPh>
    <rPh sb="6" eb="7">
      <t>ゼイ</t>
    </rPh>
    <rPh sb="7" eb="10">
      <t>コウフキン</t>
    </rPh>
    <phoneticPr fontId="10"/>
  </si>
  <si>
    <t>税収等</t>
    <phoneticPr fontId="10"/>
  </si>
  <si>
    <t>一般会計等相殺</t>
    <rPh sb="0" eb="5">
      <t>イッパンカイケイトウ</t>
    </rPh>
    <rPh sb="5" eb="7">
      <t>ソウサイ</t>
    </rPh>
    <phoneticPr fontId="10"/>
  </si>
  <si>
    <t>一般会計等</t>
    <rPh sb="0" eb="5">
      <t>イッパンカイケイトウ</t>
    </rPh>
    <phoneticPr fontId="10"/>
  </si>
  <si>
    <t>財政調整基金</t>
  </si>
  <si>
    <t>減債基金</t>
  </si>
  <si>
    <t>地方譲与税</t>
    <rPh sb="0" eb="5">
      <t>チホウジョウヨゼイ</t>
    </rPh>
    <phoneticPr fontId="10"/>
  </si>
  <si>
    <t>株式等譲渡所得割交付金</t>
    <rPh sb="0" eb="3">
      <t>カブシキトウ</t>
    </rPh>
    <rPh sb="3" eb="7">
      <t>ジョウトショトク</t>
    </rPh>
    <rPh sb="7" eb="8">
      <t>ワリ</t>
    </rPh>
    <rPh sb="8" eb="11">
      <t>コウフキン</t>
    </rPh>
    <phoneticPr fontId="10"/>
  </si>
  <si>
    <t>地方消費税交付金</t>
    <rPh sb="0" eb="5">
      <t>チホウショウヒゼイ</t>
    </rPh>
    <rPh sb="5" eb="8">
      <t>コウフキン</t>
    </rPh>
    <phoneticPr fontId="10"/>
  </si>
  <si>
    <t>自動車取得税交付金</t>
    <rPh sb="0" eb="5">
      <t>ジドウシャシュトク</t>
    </rPh>
    <rPh sb="5" eb="6">
      <t>ゼイ</t>
    </rPh>
    <rPh sb="6" eb="9">
      <t>コウフキン</t>
    </rPh>
    <phoneticPr fontId="10"/>
  </si>
  <si>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0"/>
  </si>
  <si>
    <t>地方特例交付金</t>
    <rPh sb="0" eb="4">
      <t>チホウトクレイ</t>
    </rPh>
    <rPh sb="4" eb="7">
      <t>コウフキン</t>
    </rPh>
    <phoneticPr fontId="10"/>
  </si>
  <si>
    <t>地方交付税</t>
    <rPh sb="0" eb="5">
      <t>チホウコウフゼイ</t>
    </rPh>
    <phoneticPr fontId="10"/>
  </si>
  <si>
    <t>交通安全対策特別交付金</t>
    <rPh sb="0" eb="4">
      <t>コウツウアンゼン</t>
    </rPh>
    <rPh sb="4" eb="6">
      <t>タイサク</t>
    </rPh>
    <rPh sb="6" eb="11">
      <t>トクベツコウフキン</t>
    </rPh>
    <phoneticPr fontId="10"/>
  </si>
  <si>
    <t>分担金及び負担金</t>
    <rPh sb="0" eb="4">
      <t>ブンタンキンオヨ</t>
    </rPh>
    <rPh sb="5" eb="8">
      <t>フタンキン</t>
    </rPh>
    <phoneticPr fontId="10"/>
  </si>
  <si>
    <t>寄附金</t>
    <rPh sb="0" eb="3">
      <t>キフキン</t>
    </rPh>
    <phoneticPr fontId="10"/>
  </si>
  <si>
    <t>一般会計等
（単純合算）</t>
    <rPh sb="0" eb="5">
      <t>イッパンカイケイトウ</t>
    </rPh>
    <rPh sb="7" eb="11">
      <t>タンジュンガッサン</t>
    </rPh>
    <phoneticPr fontId="10"/>
  </si>
  <si>
    <t>ー</t>
  </si>
  <si>
    <t>資本的補助金</t>
    <rPh sb="0" eb="3">
      <t>シホンテキ</t>
    </rPh>
    <phoneticPr fontId="10"/>
  </si>
  <si>
    <t>純行政コスト</t>
    <phoneticPr fontId="10"/>
  </si>
  <si>
    <t>有形固定資産等の増加</t>
    <phoneticPr fontId="10"/>
  </si>
  <si>
    <t>会計：一般会計等</t>
  </si>
  <si>
    <t>地方債（借入先別）の明細</t>
  </si>
  <si>
    <t>地方債（借入先別）の明細</t>
    <phoneticPr fontId="10"/>
  </si>
  <si>
    <t>地方債残高</t>
  </si>
  <si>
    <t>地方債（利率別）の明細</t>
  </si>
  <si>
    <t>地方債（返済期間別）の明細</t>
  </si>
  <si>
    <t>特定の契約条項が_x000D_
付された地方債残高</t>
  </si>
  <si>
    <t>特定の契約条項が付された地方債の概要</t>
  </si>
  <si>
    <t>貸借対照表</t>
  </si>
  <si>
    <t>資金収支計算書</t>
  </si>
  <si>
    <t>純資産変動計算書</t>
  </si>
  <si>
    <t>行政コスト計算書</t>
  </si>
  <si>
    <t>自治体名：津市</t>
  </si>
  <si>
    <t>株式会社津センターパレス</t>
    <rPh sb="0" eb="4">
      <t>カブシキガイシャ</t>
    </rPh>
    <rPh sb="4" eb="5">
      <t>ツ</t>
    </rPh>
    <phoneticPr fontId="6"/>
  </si>
  <si>
    <t>株式会社伊勢湾ヘリポート</t>
    <rPh sb="0" eb="4">
      <t>カブシキガイシャ</t>
    </rPh>
    <rPh sb="4" eb="7">
      <t>イセワン</t>
    </rPh>
    <phoneticPr fontId="6"/>
  </si>
  <si>
    <t>株式会社津サイエンスプラザ</t>
    <rPh sb="0" eb="4">
      <t>カブシキガイシャ</t>
    </rPh>
    <rPh sb="4" eb="5">
      <t>ツ</t>
    </rPh>
    <phoneticPr fontId="6"/>
  </si>
  <si>
    <t>津駅前都市開発株式会社</t>
    <rPh sb="0" eb="1">
      <t>ツ</t>
    </rPh>
    <rPh sb="1" eb="3">
      <t>エキマエ</t>
    </rPh>
    <rPh sb="3" eb="5">
      <t>トシ</t>
    </rPh>
    <rPh sb="5" eb="7">
      <t>カイハツ</t>
    </rPh>
    <rPh sb="7" eb="11">
      <t>カブシキガイシャ</t>
    </rPh>
    <phoneticPr fontId="6"/>
  </si>
  <si>
    <t>株式会社まちづくり津夢時風</t>
    <rPh sb="0" eb="4">
      <t>カブシキガイシャ</t>
    </rPh>
    <rPh sb="9" eb="10">
      <t>ツ</t>
    </rPh>
    <rPh sb="10" eb="11">
      <t>ユメ</t>
    </rPh>
    <rPh sb="11" eb="12">
      <t>トキ</t>
    </rPh>
    <rPh sb="12" eb="13">
      <t>カゼ</t>
    </rPh>
    <phoneticPr fontId="6"/>
  </si>
  <si>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6"/>
  </si>
  <si>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6"/>
  </si>
  <si>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6"/>
  </si>
  <si>
    <t>津市水道事業</t>
    <rPh sb="0" eb="2">
      <t>ツシ</t>
    </rPh>
    <rPh sb="2" eb="4">
      <t>スイドウ</t>
    </rPh>
    <rPh sb="4" eb="6">
      <t>ジギョウ</t>
    </rPh>
    <phoneticPr fontId="6"/>
  </si>
  <si>
    <t>株式会社三重県松阪食肉公社</t>
    <rPh sb="0" eb="4">
      <t>カブシキガイシャ</t>
    </rPh>
    <rPh sb="4" eb="7">
      <t>ミエケン</t>
    </rPh>
    <rPh sb="7" eb="9">
      <t>マツサカ</t>
    </rPh>
    <rPh sb="9" eb="11">
      <t>ショクニク</t>
    </rPh>
    <rPh sb="11" eb="13">
      <t>コウシャ</t>
    </rPh>
    <phoneticPr fontId="6"/>
  </si>
  <si>
    <t>伊勢鉄道株式会社</t>
    <rPh sb="0" eb="2">
      <t>イセ</t>
    </rPh>
    <rPh sb="2" eb="4">
      <t>テツドウ</t>
    </rPh>
    <rPh sb="4" eb="8">
      <t>カブシキガイシャ</t>
    </rPh>
    <phoneticPr fontId="6"/>
  </si>
  <si>
    <t>株式会社ＺＴＶ</t>
    <rPh sb="0" eb="4">
      <t>カブシキガイシャ</t>
    </rPh>
    <phoneticPr fontId="6"/>
  </si>
  <si>
    <t>株式会社三重データクラフト</t>
    <rPh sb="0" eb="4">
      <t>カブシキガイシャ</t>
    </rPh>
    <rPh sb="4" eb="6">
      <t>ミエ</t>
    </rPh>
    <phoneticPr fontId="6"/>
  </si>
  <si>
    <t>株式会社マリーナ河芸</t>
    <rPh sb="0" eb="4">
      <t>カブシキガイシャ</t>
    </rPh>
    <rPh sb="8" eb="9">
      <t>カワ</t>
    </rPh>
    <rPh sb="9" eb="10">
      <t>ゲイ</t>
    </rPh>
    <phoneticPr fontId="6"/>
  </si>
  <si>
    <t>株式会社青山高原ウインドファーム</t>
    <rPh sb="0" eb="4">
      <t>カブシキガイシャ</t>
    </rPh>
    <rPh sb="4" eb="6">
      <t>アオヤマ</t>
    </rPh>
    <rPh sb="6" eb="8">
      <t>コウゲン</t>
    </rPh>
    <phoneticPr fontId="6"/>
  </si>
  <si>
    <t>三重県農業信用基金協会</t>
    <rPh sb="0" eb="3">
      <t>ミエケン</t>
    </rPh>
    <rPh sb="3" eb="5">
      <t>ノウギョウ</t>
    </rPh>
    <rPh sb="5" eb="7">
      <t>シンヨウ</t>
    </rPh>
    <rPh sb="7" eb="9">
      <t>キキン</t>
    </rPh>
    <rPh sb="9" eb="11">
      <t>キョウカイ</t>
    </rPh>
    <phoneticPr fontId="6"/>
  </si>
  <si>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6"/>
  </si>
  <si>
    <t>一般社団法人三重県畜産協会</t>
    <rPh sb="0" eb="2">
      <t>イッパン</t>
    </rPh>
    <rPh sb="2" eb="4">
      <t>シャダン</t>
    </rPh>
    <rPh sb="4" eb="6">
      <t>ホウジン</t>
    </rPh>
    <rPh sb="6" eb="9">
      <t>ミエケン</t>
    </rPh>
    <rPh sb="9" eb="11">
      <t>チクサン</t>
    </rPh>
    <rPh sb="11" eb="13">
      <t>キョウカイ</t>
    </rPh>
    <phoneticPr fontId="6"/>
  </si>
  <si>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6"/>
  </si>
  <si>
    <t>中勢森林組合</t>
    <rPh sb="0" eb="1">
      <t>チュウ</t>
    </rPh>
    <rPh sb="1" eb="2">
      <t>セイ</t>
    </rPh>
    <rPh sb="2" eb="4">
      <t>シンリン</t>
    </rPh>
    <rPh sb="4" eb="6">
      <t>クミアイ</t>
    </rPh>
    <phoneticPr fontId="6"/>
  </si>
  <si>
    <t>鈴鹿森林組合</t>
    <rPh sb="0" eb="2">
      <t>スズカ</t>
    </rPh>
    <rPh sb="2" eb="4">
      <t>シンリン</t>
    </rPh>
    <rPh sb="4" eb="6">
      <t>クミアイ</t>
    </rPh>
    <phoneticPr fontId="6"/>
  </si>
  <si>
    <t>有限会社美杉観光開発</t>
    <rPh sb="0" eb="4">
      <t>ユウゲンガイシャ</t>
    </rPh>
    <rPh sb="4" eb="5">
      <t>ミ</t>
    </rPh>
    <rPh sb="5" eb="6">
      <t>スギ</t>
    </rPh>
    <rPh sb="6" eb="8">
      <t>カンコウ</t>
    </rPh>
    <rPh sb="8" eb="10">
      <t>カイハツ</t>
    </rPh>
    <phoneticPr fontId="6"/>
  </si>
  <si>
    <t>三重県信用保証協会</t>
    <rPh sb="0" eb="3">
      <t>ミエケン</t>
    </rPh>
    <rPh sb="3" eb="5">
      <t>シンヨウ</t>
    </rPh>
    <rPh sb="5" eb="7">
      <t>ホショウ</t>
    </rPh>
    <rPh sb="7" eb="9">
      <t>キョウカイ</t>
    </rPh>
    <phoneticPr fontId="6"/>
  </si>
  <si>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6"/>
  </si>
  <si>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6"/>
  </si>
  <si>
    <t>公益財団法人三重県産業支援センター</t>
    <rPh sb="0" eb="2">
      <t>コウエキ</t>
    </rPh>
    <rPh sb="2" eb="4">
      <t>ザイダン</t>
    </rPh>
    <rPh sb="4" eb="6">
      <t>ホウジン</t>
    </rPh>
    <rPh sb="6" eb="9">
      <t>ミエケン</t>
    </rPh>
    <rPh sb="9" eb="11">
      <t>サンギョウ</t>
    </rPh>
    <rPh sb="11" eb="13">
      <t>シエン</t>
    </rPh>
    <phoneticPr fontId="6"/>
  </si>
  <si>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6"/>
  </si>
  <si>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6"/>
  </si>
  <si>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6"/>
  </si>
  <si>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6"/>
  </si>
  <si>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6"/>
  </si>
  <si>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6"/>
  </si>
  <si>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6"/>
  </si>
  <si>
    <t>全国漁業信用基金協会三重支所</t>
    <rPh sb="0" eb="2">
      <t>ゼンコク</t>
    </rPh>
    <rPh sb="10" eb="12">
      <t>ミエ</t>
    </rPh>
    <rPh sb="12" eb="14">
      <t>シショ</t>
    </rPh>
    <phoneticPr fontId="20"/>
  </si>
  <si>
    <t>地方公共団体金融機構</t>
    <phoneticPr fontId="10"/>
  </si>
  <si>
    <t>公益社団法人三重県緑化推進協会</t>
    <phoneticPr fontId="10"/>
  </si>
  <si>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6"/>
  </si>
  <si>
    <t>住宅新築資金等貸付事業特別会計／住宅新築資金等貸付金</t>
    <rPh sb="16" eb="18">
      <t>ジュウタク</t>
    </rPh>
    <rPh sb="18" eb="20">
      <t>シンチク</t>
    </rPh>
    <rPh sb="20" eb="22">
      <t>シキン</t>
    </rPh>
    <rPh sb="22" eb="23">
      <t>トウ</t>
    </rPh>
    <rPh sb="23" eb="26">
      <t>カシツケキン</t>
    </rPh>
    <phoneticPr fontId="5"/>
  </si>
  <si>
    <t>土地区画整理事業特別会計</t>
    <phoneticPr fontId="10"/>
  </si>
  <si>
    <t>一般会計繰入金</t>
    <rPh sb="0" eb="2">
      <t>イッパン</t>
    </rPh>
    <rPh sb="2" eb="4">
      <t>カイケイ</t>
    </rPh>
    <rPh sb="4" eb="6">
      <t>クリイレ</t>
    </rPh>
    <rPh sb="6" eb="7">
      <t>キン</t>
    </rPh>
    <phoneticPr fontId="10"/>
  </si>
  <si>
    <t>住宅新築資金等貸付事業特別会計</t>
    <phoneticPr fontId="10"/>
  </si>
  <si>
    <t>地方債等</t>
  </si>
  <si>
    <t>投資及び出資金</t>
    <rPh sb="0" eb="3">
      <t>トウシオヨ</t>
    </rPh>
    <rPh sb="4" eb="7">
      <t>シュッシキン</t>
    </rPh>
    <phoneticPr fontId="10"/>
  </si>
  <si>
    <t>投資損失引当金</t>
    <rPh sb="0" eb="2">
      <t>トウシ</t>
    </rPh>
    <rPh sb="2" eb="4">
      <t>ソンシツ</t>
    </rPh>
    <rPh sb="4" eb="6">
      <t>ヒキアテ</t>
    </rPh>
    <rPh sb="6" eb="7">
      <t>キン</t>
    </rPh>
    <phoneticPr fontId="10"/>
  </si>
  <si>
    <t>津市土地開発公社</t>
    <rPh sb="0" eb="2">
      <t>ツシ</t>
    </rPh>
    <rPh sb="2" eb="4">
      <t>トチ</t>
    </rPh>
    <rPh sb="4" eb="6">
      <t>カイハツ</t>
    </rPh>
    <rPh sb="6" eb="8">
      <t>コウシャ</t>
    </rPh>
    <phoneticPr fontId="6"/>
  </si>
  <si>
    <t>文化振興基金</t>
    <rPh sb="0" eb="2">
      <t>ブンカ</t>
    </rPh>
    <rPh sb="2" eb="4">
      <t>シンコウ</t>
    </rPh>
    <rPh sb="4" eb="6">
      <t>キキン</t>
    </rPh>
    <phoneticPr fontId="3"/>
  </si>
  <si>
    <t>国際交流推進基金</t>
    <rPh sb="0" eb="2">
      <t>コクサイ</t>
    </rPh>
    <rPh sb="2" eb="4">
      <t>コウリュウ</t>
    </rPh>
    <rPh sb="4" eb="6">
      <t>スイシン</t>
    </rPh>
    <rPh sb="6" eb="8">
      <t>キキン</t>
    </rPh>
    <phoneticPr fontId="3"/>
  </si>
  <si>
    <t>緑化基金</t>
    <rPh sb="0" eb="2">
      <t>リョッカ</t>
    </rPh>
    <rPh sb="2" eb="4">
      <t>キキン</t>
    </rPh>
    <phoneticPr fontId="3"/>
  </si>
  <si>
    <t>まちづくり振興基金</t>
    <rPh sb="5" eb="7">
      <t>シンコウ</t>
    </rPh>
    <rPh sb="7" eb="9">
      <t>キキン</t>
    </rPh>
    <phoneticPr fontId="3"/>
  </si>
  <si>
    <t>ふるさと津かがやき基金</t>
    <rPh sb="4" eb="5">
      <t>ツ</t>
    </rPh>
    <rPh sb="9" eb="11">
      <t>キキン</t>
    </rPh>
    <phoneticPr fontId="3"/>
  </si>
  <si>
    <t>公共施設整備基金</t>
    <rPh sb="0" eb="2">
      <t>コウキョウ</t>
    </rPh>
    <rPh sb="2" eb="4">
      <t>シセツ</t>
    </rPh>
    <rPh sb="4" eb="6">
      <t>セイビ</t>
    </rPh>
    <rPh sb="6" eb="8">
      <t>キキン</t>
    </rPh>
    <phoneticPr fontId="3"/>
  </si>
  <si>
    <t>環境対策推進基金</t>
    <rPh sb="0" eb="2">
      <t>カンキョウ</t>
    </rPh>
    <rPh sb="2" eb="4">
      <t>タイサク</t>
    </rPh>
    <rPh sb="4" eb="6">
      <t>スイシン</t>
    </rPh>
    <rPh sb="6" eb="8">
      <t>キキン</t>
    </rPh>
    <phoneticPr fontId="3"/>
  </si>
  <si>
    <t>森林環境基金</t>
  </si>
  <si>
    <t>住宅新築資金等貸付事業基金</t>
    <rPh sb="0" eb="2">
      <t>ジュウタク</t>
    </rPh>
    <rPh sb="2" eb="4">
      <t>シンチク</t>
    </rPh>
    <rPh sb="4" eb="6">
      <t>シキン</t>
    </rPh>
    <rPh sb="6" eb="7">
      <t>トウ</t>
    </rPh>
    <rPh sb="7" eb="9">
      <t>カシツケ</t>
    </rPh>
    <rPh sb="9" eb="11">
      <t>ジギョウ</t>
    </rPh>
    <rPh sb="11" eb="13">
      <t>キキン</t>
    </rPh>
    <phoneticPr fontId="3"/>
  </si>
  <si>
    <t>三重県</t>
    <rPh sb="0" eb="3">
      <t>ミエケン</t>
    </rPh>
    <phoneticPr fontId="22"/>
  </si>
  <si>
    <t>放課後児童クラブ運営団体</t>
    <rPh sb="8" eb="10">
      <t>ウンエイ</t>
    </rPh>
    <rPh sb="10" eb="12">
      <t>ダンタイ</t>
    </rPh>
    <phoneticPr fontId="22"/>
  </si>
  <si>
    <t>放課後児童クラブの運営に係る補助金</t>
    <rPh sb="0" eb="3">
      <t>ホウカゴ</t>
    </rPh>
    <rPh sb="3" eb="5">
      <t>ジドウ</t>
    </rPh>
    <rPh sb="9" eb="11">
      <t>ウンエイ</t>
    </rPh>
    <rPh sb="12" eb="13">
      <t>カカ</t>
    </rPh>
    <rPh sb="14" eb="17">
      <t>ホジョキン</t>
    </rPh>
    <phoneticPr fontId="22"/>
  </si>
  <si>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</si>
  <si>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</si>
  <si>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</si>
  <si>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</si>
  <si>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民間幼稚園等</t>
    <rPh sb="0" eb="2">
      <t>ミンカン</t>
    </rPh>
    <rPh sb="2" eb="5">
      <t>ヨウチエン</t>
    </rPh>
    <rPh sb="5" eb="6">
      <t>トウ</t>
    </rPh>
    <phoneticPr fontId="22"/>
  </si>
  <si>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2"/>
  </si>
  <si>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</si>
  <si>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</si>
  <si>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その他</t>
    <rPh sb="2" eb="3">
      <t>タ</t>
    </rPh>
    <phoneticPr fontId="22"/>
  </si>
  <si>
    <t>環境性能割交付金</t>
    <rPh sb="0" eb="2">
      <t>カンキョウ</t>
    </rPh>
    <rPh sb="2" eb="4">
      <t>セイノウ</t>
    </rPh>
    <rPh sb="4" eb="5">
      <t>ワリ</t>
    </rPh>
    <rPh sb="5" eb="8">
      <t>コウフキン</t>
    </rPh>
    <phoneticPr fontId="10"/>
  </si>
  <si>
    <t>（令和2年3月31日現在）</t>
  </si>
  <si>
    <t>自　平成31年4月1日</t>
  </si>
  <si>
    <t>至　令和2年3月31日</t>
  </si>
  <si>
    <t>-</t>
    <phoneticPr fontId="10"/>
  </si>
  <si>
    <t>新型コロナウイルス感染症対策事業基金</t>
  </si>
  <si>
    <t>該当なし</t>
    <rPh sb="0" eb="2">
      <t>ガイトウ</t>
    </rPh>
    <phoneticPr fontId="10"/>
  </si>
  <si>
    <t>社会福祉協議会運営事業補助金</t>
    <phoneticPr fontId="10"/>
  </si>
  <si>
    <t>企業立地奨励金</t>
    <phoneticPr fontId="10"/>
  </si>
  <si>
    <t>特定教育・保育施設運営事業負担金</t>
    <phoneticPr fontId="10"/>
  </si>
  <si>
    <t>多面的機能支払交付金</t>
    <phoneticPr fontId="10"/>
  </si>
  <si>
    <t>県営ため池等整備事業に関する負担金</t>
    <rPh sb="14" eb="17">
      <t>フタンキン</t>
    </rPh>
    <phoneticPr fontId="22"/>
  </si>
  <si>
    <t>法人事業税交付金</t>
    <rPh sb="0" eb="5">
      <t>ホウジンジギョウゼイ</t>
    </rPh>
    <rPh sb="5" eb="8">
      <t>コウフキン</t>
    </rPh>
    <phoneticPr fontId="10"/>
  </si>
  <si>
    <t>諸収入</t>
    <rPh sb="0" eb="3">
      <t>ショシュウニュウ</t>
    </rPh>
    <phoneticPr fontId="10"/>
  </si>
  <si>
    <t>現金預金</t>
    <rPh sb="0" eb="2">
      <t>ゲンキン</t>
    </rPh>
    <rPh sb="2" eb="4">
      <t>ヨキン</t>
    </rPh>
    <phoneticPr fontId="6"/>
  </si>
  <si>
    <t>(単位：円)</t>
  </si>
  <si>
    <t>（単位：円）</t>
    <phoneticPr fontId="10"/>
  </si>
  <si>
    <t>本年度償却額_x000D_
(F)</t>
  </si>
  <si>
    <t>県営農林水産関係建設事業に関する負担金</t>
    <rPh sb="13" eb="14">
      <t>カン</t>
    </rPh>
    <rPh sb="16" eb="19">
      <t>フタンキン</t>
    </rPh>
    <phoneticPr fontId="22"/>
  </si>
  <si>
    <t>県営ため池等整備事業負担金</t>
  </si>
  <si>
    <t>放課後児童クラブ運営費補助金</t>
  </si>
  <si>
    <t>年度：令和４年度</t>
    <phoneticPr fontId="10"/>
  </si>
  <si>
    <t>スポーツ振興基金</t>
    <rPh sb="4" eb="8">
      <t>シンコウキキン</t>
    </rPh>
    <phoneticPr fontId="2"/>
  </si>
  <si>
    <t>合計</t>
    <rPh sb="0" eb="2">
      <t>ゴウケイ</t>
    </rPh>
    <phoneticPr fontId="2"/>
  </si>
  <si>
    <t>駐車場事業会計貸付金</t>
    <rPh sb="0" eb="3">
      <t>チュウシャジョウ</t>
    </rPh>
    <rPh sb="3" eb="5">
      <t>ジギョウ</t>
    </rPh>
    <rPh sb="5" eb="7">
      <t>カイケイ</t>
    </rPh>
    <rPh sb="7" eb="9">
      <t>カシツケ</t>
    </rPh>
    <rPh sb="9" eb="10">
      <t>キン</t>
    </rPh>
    <phoneticPr fontId="2"/>
  </si>
  <si>
    <t>県営農林水産関係建設事業負担金</t>
  </si>
  <si>
    <t>住宅新築資金等貸付金</t>
    <rPh sb="0" eb="2">
      <t>ジュウタク</t>
    </rPh>
    <rPh sb="2" eb="4">
      <t>シンチク</t>
    </rPh>
    <rPh sb="4" eb="6">
      <t>シキン</t>
    </rPh>
    <rPh sb="6" eb="7">
      <t>トウ</t>
    </rPh>
    <rPh sb="7" eb="9">
      <t>カシツケ</t>
    </rPh>
    <rPh sb="9" eb="10">
      <t>キン</t>
    </rPh>
    <phoneticPr fontId="2"/>
  </si>
  <si>
    <t>年度：令和4年度</t>
  </si>
  <si>
    <t>共同汚水処理施設事業特別会計／使用料及び手数料</t>
    <rPh sb="15" eb="19">
      <t>シヨウリョウオヨ</t>
    </rPh>
    <rPh sb="20" eb="23">
      <t>テスウリョウ</t>
    </rPh>
    <phoneticPr fontId="5"/>
  </si>
  <si>
    <t>共同汚水処理施設事業特別会計／使用料及び手数料</t>
    <rPh sb="15" eb="18">
      <t>シヨウリョウ</t>
    </rPh>
    <rPh sb="18" eb="19">
      <t>オヨ</t>
    </rPh>
    <rPh sb="20" eb="23">
      <t>テスウリョウ</t>
    </rPh>
    <phoneticPr fontId="10"/>
  </si>
  <si>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10"/>
  </si>
  <si>
    <t>一般会計繰入金</t>
    <rPh sb="0" eb="7">
      <t>イッパンカイケイクリイレキン</t>
    </rPh>
    <phoneticPr fontId="10"/>
  </si>
  <si>
    <t>美杉地域振興事業基金</t>
    <phoneticPr fontId="3"/>
  </si>
  <si>
    <t>　全国防災</t>
    <rPh sb="1" eb="3">
      <t>ゼンコク</t>
    </rPh>
    <rPh sb="3" eb="5">
      <t>ボウサイ</t>
    </rPh>
    <phoneticPr fontId="10"/>
  </si>
  <si>
    <t>　　財源対策債</t>
    <rPh sb="2" eb="4">
      <t>ザイゲン</t>
    </rPh>
    <rPh sb="4" eb="6">
      <t>タイサク</t>
    </rPh>
    <rPh sb="6" eb="7">
      <t>サイ</t>
    </rPh>
    <phoneticPr fontId="30"/>
  </si>
  <si>
    <t>　　臨時財政対策債</t>
    <rPh sb="2" eb="4">
      <t>リンジ</t>
    </rPh>
    <rPh sb="4" eb="6">
      <t>ザイセイ</t>
    </rPh>
    <rPh sb="6" eb="8">
      <t>タイサク</t>
    </rPh>
    <rPh sb="8" eb="9">
      <t>サイ</t>
    </rPh>
    <phoneticPr fontId="12"/>
  </si>
  <si>
    <t>減税補てん債</t>
    <rPh sb="0" eb="2">
      <t>ゲンゼイ</t>
    </rPh>
    <rPh sb="2" eb="3">
      <t>ホ</t>
    </rPh>
    <rPh sb="5" eb="6">
      <t>サイ</t>
    </rPh>
    <phoneticPr fontId="12"/>
  </si>
  <si>
    <t>臨時税収補てん債</t>
    <rPh sb="0" eb="2">
      <t>リンジ</t>
    </rPh>
    <rPh sb="2" eb="4">
      <t>ゼイシュウ</t>
    </rPh>
    <rPh sb="4" eb="5">
      <t>ホ</t>
    </rPh>
    <rPh sb="7" eb="8">
      <t>サイ</t>
    </rPh>
    <phoneticPr fontId="30"/>
  </si>
  <si>
    <t>退職手当債</t>
    <rPh sb="0" eb="2">
      <t>タイショク</t>
    </rPh>
    <rPh sb="2" eb="4">
      <t>テアテ</t>
    </rPh>
    <rPh sb="4" eb="5">
      <t>サイ</t>
    </rPh>
    <phoneticPr fontId="12"/>
  </si>
  <si>
    <t>厚生福祉施設整備</t>
    <rPh sb="0" eb="2">
      <t>コウセイ</t>
    </rPh>
    <rPh sb="2" eb="4">
      <t>フクシ</t>
    </rPh>
    <rPh sb="4" eb="6">
      <t>シセツ</t>
    </rPh>
    <rPh sb="6" eb="8">
      <t>セイビ</t>
    </rPh>
    <phoneticPr fontId="30"/>
  </si>
  <si>
    <t>国の予算貸付</t>
    <rPh sb="0" eb="1">
      <t>クニ</t>
    </rPh>
    <rPh sb="2" eb="4">
      <t>ヨサン</t>
    </rPh>
    <rPh sb="4" eb="6">
      <t>カシツケ</t>
    </rPh>
    <phoneticPr fontId="30"/>
  </si>
  <si>
    <t>その他</t>
    <rPh sb="2" eb="3">
      <t>タ</t>
    </rPh>
    <phoneticPr fontId="12"/>
  </si>
  <si>
    <t>地方債等残高</t>
  </si>
  <si>
    <t>10年超</t>
  </si>
  <si>
    <t>まち・ひと・しごと創生推進基金</t>
    <rPh sb="9" eb="11">
      <t>ソウセイ</t>
    </rPh>
    <rPh sb="11" eb="15">
      <t>スイシンキキン</t>
    </rPh>
    <phoneticPr fontId="1"/>
  </si>
  <si>
    <t>出資金合計</t>
    <rPh sb="0" eb="3">
      <t>シュッシキン</t>
    </rPh>
    <rPh sb="3" eb="5">
      <t>ゴウケイ</t>
    </rPh>
    <phoneticPr fontId="10"/>
  </si>
  <si>
    <t>連結精算表</t>
    <rPh sb="0" eb="5">
      <t>レンケツセイサンヒョウ</t>
    </rPh>
    <phoneticPr fontId="10"/>
  </si>
  <si>
    <t>差異</t>
    <rPh sb="0" eb="2">
      <t>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</si>
</sst>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
  </numFmts>
  <fonts count="3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8"/>
      <color theme="1"/>
      <name val="游ゴシック"/>
      <family val="2"/>
      <scheme val="minor"/>
    </font>
    <font>
      <sz val="6"/>
      <name val="游ゴシック"/>
      <family val="3"/>
      <charset val="128"/>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sz val="9"/>
      <color rgb="FFFF0000"/>
      <name val="游ゴシック"/>
      <family val="3"/>
      <charset val="128"/>
      <scheme val="minor"/>
    </font>
    <font>
      <sz val="12"/>
      <name val="ＭＳ 明朝"/>
      <family val="1"/>
      <charset val="128"/>
    </font>
    <font>
      <sz val="9"/>
      <name val="游ゴシック"/>
      <family val="3"/>
      <charset val="128"/>
      <scheme val="minor"/>
    </font>
    <font>
      <sz val="9"/>
      <color theme="1"/>
      <name val="游ゴシック"/>
      <family val="2"/>
      <scheme val="minor"/>
    </font>
    <font>
      <sz val="11"/>
      <color rgb="FF9C6500"/>
      <name val="游ゴシック"/>
      <family val="2"/>
      <scheme val="minor"/>
    </font>
    <font>
      <sz val="7"/>
      <color theme="1"/>
      <name val="游ゴシック"/>
      <family val="3"/>
      <charset val="128"/>
      <scheme val="minor"/>
    </font>
    <font>
      <sz val="9"/>
      <color theme="1"/>
      <name val="游ゴシック"/>
      <family val="3"/>
      <charset val="128"/>
    </font>
    <font>
      <sz val="9"/>
      <color theme="1"/>
      <name val="Segoe UI Symbol"/>
      <family val="3"/>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s>
  <cellStyleXfs count="11">
    <xf numFmtId="0" fontId="0" fillId="0" borderId="0"/>
    <xf numFmtId="9" fontId="1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xf numFmtId="38" fontId="12" fillId="0" borderId="0" applyFont="0" applyFill="0" applyBorder="0" applyAlignment="0" applyProtection="0">
      <alignment vertical="center"/>
    </xf>
  </cellStyleXfs>
  <cellXfs count="161">
    <xf numFmtId="0" fontId="0" fillId="0" borderId="0" xfId="0"/>
    <xf numFmtId="3" fontId="9" fillId="0" borderId="0" xfId="0" applyNumberFormat="1" applyFont="1"/>
    <xf numFmtId="0" fontId="0" fillId="0" borderId="1" xfId="0" applyBorder="1" applyAlignment="1">
      <alignment vertical="center"/>
    </xf>
    <xf numFmtId="0" fontId="11"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xf>
    <xf numFmtId="0" fontId="13" fillId="0" borderId="9" xfId="0" applyFont="1" applyBorder="1"/>
    <xf numFmtId="3" fontId="19" fillId="0" borderId="0" xfId="0" applyNumberFormat="1" applyFont="1"/>
    <xf numFmtId="3" fontId="19" fillId="0" borderId="0" xfId="0" applyNumberFormat="1" applyFont="1" applyAlignment="1">
      <alignment horizontal="right"/>
    </xf>
    <xf numFmtId="3" fontId="20" fillId="0" borderId="1" xfId="0" applyNumberFormat="1" applyFont="1" applyBorder="1" applyAlignment="1">
      <alignment horizontal="right" vertical="center"/>
    </xf>
    <xf numFmtId="3" fontId="20" fillId="0" borderId="0" xfId="0" applyNumberFormat="1" applyFont="1"/>
    <xf numFmtId="3" fontId="19" fillId="0" borderId="0" xfId="0" applyNumberFormat="1" applyFont="1" applyAlignment="1">
      <alignment horizontal="right" vertical="center"/>
    </xf>
    <xf numFmtId="3" fontId="21" fillId="0" borderId="6" xfId="0" applyNumberFormat="1" applyFont="1" applyBorder="1" applyAlignment="1">
      <alignment vertical="center"/>
    </xf>
    <xf numFmtId="3" fontId="21" fillId="0" borderId="6" xfId="0" applyNumberFormat="1" applyFont="1" applyBorder="1" applyAlignment="1">
      <alignment horizontal="center"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3" fillId="0" borderId="0" xfId="0" applyFont="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3" fontId="24" fillId="0" borderId="0" xfId="0" applyNumberFormat="1" applyFont="1"/>
    <xf numFmtId="3" fontId="20" fillId="2" borderId="1" xfId="0" applyNumberFormat="1" applyFont="1" applyFill="1" applyBorder="1" applyAlignment="1">
      <alignment horizontal="center" vertical="center"/>
    </xf>
    <xf numFmtId="3" fontId="20" fillId="0" borderId="7" xfId="0" applyNumberFormat="1" applyFont="1" applyBorder="1" applyAlignment="1">
      <alignment horizontal="right" vertical="center"/>
    </xf>
    <xf numFmtId="3" fontId="20" fillId="0" borderId="10" xfId="0" applyNumberFormat="1" applyFont="1" applyBorder="1" applyAlignment="1">
      <alignment horizontal="left" vertical="center"/>
    </xf>
    <xf numFmtId="3" fontId="20" fillId="2" borderId="4" xfId="0" applyNumberFormat="1" applyFont="1" applyFill="1" applyBorder="1" applyAlignment="1">
      <alignment horizontal="center" vertical="center"/>
    </xf>
    <xf numFmtId="3" fontId="20" fillId="2" borderId="5" xfId="0" applyNumberFormat="1" applyFont="1" applyFill="1" applyBorder="1" applyAlignment="1">
      <alignment horizontal="center" vertical="center"/>
    </xf>
    <xf numFmtId="3" fontId="20" fillId="2" borderId="6" xfId="0" applyNumberFormat="1" applyFont="1" applyFill="1" applyBorder="1" applyAlignment="1">
      <alignment horizontal="center" vertical="center"/>
    </xf>
    <xf numFmtId="3" fontId="20" fillId="2" borderId="6" xfId="0" applyNumberFormat="1" applyFont="1" applyFill="1" applyBorder="1" applyAlignment="1">
      <alignment horizontal="center" vertical="center" wrapText="1"/>
    </xf>
    <xf numFmtId="3" fontId="13" fillId="0" borderId="0" xfId="0" applyNumberFormat="1" applyFont="1"/>
    <xf numFmtId="3" fontId="16" fillId="0" borderId="0" xfId="0" applyNumberFormat="1" applyFont="1"/>
    <xf numFmtId="3" fontId="16" fillId="0" borderId="0" xfId="0" applyNumberFormat="1" applyFont="1" applyAlignment="1">
      <alignment horizontal="right"/>
    </xf>
    <xf numFmtId="3" fontId="25"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wrapText="1"/>
    </xf>
    <xf numFmtId="3" fontId="13" fillId="0" borderId="1" xfId="0" applyNumberFormat="1" applyFont="1" applyBorder="1" applyAlignment="1">
      <alignment horizontal="left" vertical="center"/>
    </xf>
    <xf numFmtId="3" fontId="13" fillId="0" borderId="6" xfId="0" applyNumberFormat="1" applyFont="1" applyBorder="1" applyAlignment="1">
      <alignment horizontal="left" vertical="center"/>
    </xf>
    <xf numFmtId="3" fontId="20" fillId="0" borderId="1" xfId="0" applyNumberFormat="1" applyFont="1" applyBorder="1" applyAlignment="1">
      <alignment horizontal="left" vertical="center"/>
    </xf>
    <xf numFmtId="3" fontId="20" fillId="0" borderId="1" xfId="0" applyNumberFormat="1" applyFont="1" applyBorder="1" applyAlignment="1">
      <alignment horizontal="center" vertical="center"/>
    </xf>
    <xf numFmtId="3" fontId="20" fillId="0" borderId="7" xfId="0" applyNumberFormat="1" applyFont="1" applyBorder="1" applyAlignment="1">
      <alignment horizontal="center" vertical="center"/>
    </xf>
    <xf numFmtId="3" fontId="20" fillId="0" borderId="20" xfId="0" applyNumberFormat="1" applyFont="1" applyBorder="1" applyAlignment="1">
      <alignment horizontal="center" vertical="center"/>
    </xf>
    <xf numFmtId="3" fontId="20" fillId="2" borderId="1" xfId="0" applyNumberFormat="1" applyFont="1" applyFill="1" applyBorder="1" applyAlignment="1">
      <alignment horizontal="center" vertical="center" wrapText="1"/>
    </xf>
    <xf numFmtId="3" fontId="20" fillId="0" borderId="2"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19" fillId="0" borderId="0" xfId="0" applyNumberFormat="1" applyFont="1" applyAlignment="1">
      <alignment vertical="center"/>
    </xf>
    <xf numFmtId="3" fontId="13" fillId="0" borderId="1" xfId="0" applyNumberFormat="1" applyFont="1" applyBorder="1" applyAlignment="1">
      <alignment horizontal="right" vertical="center"/>
    </xf>
    <xf numFmtId="3" fontId="20" fillId="0" borderId="1" xfId="1" applyNumberFormat="1" applyFont="1" applyBorder="1" applyAlignment="1">
      <alignment horizontal="right" vertical="center"/>
    </xf>
    <xf numFmtId="3" fontId="26" fillId="0" borderId="1" xfId="0" applyNumberFormat="1" applyFont="1" applyBorder="1" applyAlignment="1">
      <alignment horizontal="right" vertical="center"/>
    </xf>
    <xf numFmtId="3" fontId="20" fillId="0" borderId="2" xfId="0" applyNumberFormat="1" applyFont="1" applyBorder="1" applyAlignment="1">
      <alignment horizontal="right" vertical="center"/>
    </xf>
    <xf numFmtId="3" fontId="20" fillId="0" borderId="11" xfId="0" applyNumberFormat="1" applyFont="1" applyBorder="1" applyAlignment="1">
      <alignment horizontal="right" vertical="center"/>
    </xf>
    <xf numFmtId="3" fontId="20" fillId="0" borderId="10" xfId="0" applyNumberFormat="1" applyFont="1" applyBorder="1" applyAlignment="1">
      <alignment horizontal="right" vertical="center"/>
    </xf>
    <xf numFmtId="3" fontId="20" fillId="0" borderId="1" xfId="0" applyNumberFormat="1" applyFont="1" applyBorder="1"/>
    <xf numFmtId="3" fontId="20" fillId="0" borderId="1" xfId="0" applyNumberFormat="1" applyFont="1" applyBorder="1" applyAlignment="1">
      <alignment vertical="center"/>
    </xf>
    <xf numFmtId="3" fontId="22" fillId="0" borderId="1" xfId="0" applyNumberFormat="1" applyFont="1" applyBorder="1" applyAlignment="1">
      <alignment horizontal="right" vertical="center"/>
    </xf>
    <xf numFmtId="10" fontId="20" fillId="0" borderId="1" xfId="0" applyNumberFormat="1" applyFont="1" applyBorder="1" applyAlignment="1">
      <alignment horizontal="right" vertical="center"/>
    </xf>
    <xf numFmtId="10" fontId="20" fillId="0" borderId="0" xfId="1" applyNumberFormat="1" applyFont="1" applyAlignment="1"/>
    <xf numFmtId="38" fontId="20" fillId="0" borderId="0" xfId="8" applyFont="1" applyAlignment="1"/>
    <xf numFmtId="176" fontId="20" fillId="0" borderId="1" xfId="0" applyNumberFormat="1" applyFont="1" applyBorder="1" applyAlignment="1">
      <alignment horizontal="right" vertical="center"/>
    </xf>
    <xf numFmtId="176" fontId="20" fillId="0" borderId="2" xfId="0" applyNumberFormat="1" applyFont="1" applyBorder="1" applyAlignment="1">
      <alignment horizontal="right" vertical="center"/>
    </xf>
    <xf numFmtId="3" fontId="28" fillId="0" borderId="1" xfId="0" applyNumberFormat="1" applyFont="1" applyBorder="1" applyAlignment="1">
      <alignment vertical="center"/>
    </xf>
    <xf numFmtId="3" fontId="20" fillId="0" borderId="7" xfId="0" applyNumberFormat="1" applyFont="1" applyBorder="1" applyAlignment="1">
      <alignment vertical="center"/>
    </xf>
    <xf numFmtId="177" fontId="29" fillId="0" borderId="1" xfId="9" applyNumberFormat="1" applyFont="1" applyBorder="1" applyAlignment="1">
      <alignment horizontal="left" vertical="center"/>
    </xf>
    <xf numFmtId="38" fontId="29" fillId="0" borderId="1" xfId="8" applyFont="1" applyBorder="1" applyAlignment="1">
      <alignment horizontal="right" vertical="center"/>
    </xf>
    <xf numFmtId="38" fontId="29" fillId="0" borderId="6" xfId="8" applyFont="1" applyBorder="1" applyAlignment="1">
      <alignment horizontal="right" vertical="center"/>
    </xf>
    <xf numFmtId="38" fontId="29" fillId="0" borderId="1" xfId="8" applyFont="1" applyFill="1" applyBorder="1" applyAlignment="1">
      <alignment horizontal="right" vertical="center"/>
    </xf>
    <xf numFmtId="177" fontId="20" fillId="0" borderId="1" xfId="10" applyNumberFormat="1" applyFont="1" applyFill="1" applyBorder="1" applyAlignment="1">
      <alignment horizontal="left" vertical="center" indent="1"/>
    </xf>
    <xf numFmtId="38" fontId="20" fillId="0" borderId="1" xfId="8" applyFont="1" applyFill="1" applyBorder="1" applyAlignment="1">
      <alignment vertical="center"/>
    </xf>
    <xf numFmtId="38" fontId="20" fillId="0" borderId="6" xfId="8" applyFont="1" applyFill="1" applyBorder="1">
      <alignment vertical="center"/>
    </xf>
    <xf numFmtId="38" fontId="20" fillId="0" borderId="5" xfId="8" applyFont="1" applyFill="1" applyBorder="1">
      <alignment vertical="center"/>
    </xf>
    <xf numFmtId="177" fontId="31" fillId="0" borderId="1" xfId="10" applyNumberFormat="1" applyFont="1" applyFill="1" applyBorder="1" applyAlignment="1">
      <alignment horizontal="left" vertical="center" indent="1"/>
    </xf>
    <xf numFmtId="38" fontId="31" fillId="0" borderId="1" xfId="8" applyFont="1" applyFill="1" applyBorder="1" applyAlignment="1">
      <alignment vertical="center"/>
    </xf>
    <xf numFmtId="38" fontId="31" fillId="0" borderId="6" xfId="8" applyFont="1" applyFill="1" applyBorder="1">
      <alignment vertical="center"/>
    </xf>
    <xf numFmtId="38" fontId="31" fillId="0" borderId="5" xfId="8" applyFont="1" applyFill="1" applyBorder="1">
      <alignment vertical="center"/>
    </xf>
    <xf numFmtId="177" fontId="29" fillId="0" borderId="1" xfId="9" applyNumberFormat="1" applyFont="1" applyBorder="1" applyAlignment="1">
      <alignment horizontal="center" vertical="center"/>
    </xf>
    <xf numFmtId="3" fontId="29" fillId="0" borderId="1" xfId="9" applyNumberFormat="1" applyFont="1" applyBorder="1" applyAlignment="1">
      <alignment horizontal="right" vertical="center"/>
    </xf>
    <xf numFmtId="177" fontId="29" fillId="0" borderId="1" xfId="9" applyNumberFormat="1" applyFont="1" applyBorder="1" applyAlignment="1">
      <alignment horizontal="right" vertical="center"/>
    </xf>
    <xf numFmtId="3" fontId="32" fillId="0" borderId="1" xfId="0" applyNumberFormat="1" applyFont="1" applyBorder="1" applyAlignment="1">
      <alignment horizontal="right"/>
    </xf>
    <xf numFmtId="3" fontId="20" fillId="0" borderId="0" xfId="0" applyNumberFormat="1" applyFont="1" applyAlignment="1">
      <alignment horizontal="right"/>
    </xf>
    <xf numFmtId="3" fontId="20" fillId="6" borderId="0" xfId="0" applyNumberFormat="1" applyFont="1" applyFill="1"/>
    <xf numFmtId="3" fontId="33" fillId="6" borderId="0" xfId="0" applyNumberFormat="1" applyFont="1" applyFill="1"/>
    <xf numFmtId="10" fontId="20" fillId="0" borderId="1" xfId="1" applyNumberFormat="1" applyFont="1" applyFill="1" applyBorder="1" applyAlignment="1">
      <alignment horizontal="right" vertical="center"/>
    </xf>
    <xf numFmtId="3" fontId="15" fillId="0" borderId="0" xfId="0" applyNumberFormat="1" applyFont="1" applyAlignment="1">
      <alignment horizontal="center"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xf>
    <xf numFmtId="3" fontId="20" fillId="2" borderId="21" xfId="0" applyNumberFormat="1" applyFont="1" applyFill="1" applyBorder="1" applyAlignment="1">
      <alignment horizontal="center" vertical="center"/>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3" xfId="0" applyNumberFormat="1" applyFont="1" applyBorder="1" applyAlignment="1">
      <alignment horizontal="center" vertical="center"/>
    </xf>
    <xf numFmtId="3" fontId="20" fillId="0" borderId="4"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20" fillId="0" borderId="20" xfId="0" applyNumberFormat="1" applyFont="1" applyBorder="1" applyAlignment="1">
      <alignment horizontal="center" vertical="center" wrapText="1"/>
    </xf>
    <xf numFmtId="3" fontId="20" fillId="0" borderId="1" xfId="0" applyNumberFormat="1" applyFont="1" applyBorder="1" applyAlignment="1">
      <alignment vertical="center"/>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2" xfId="0" applyNumberFormat="1" applyFont="1" applyBorder="1" applyAlignment="1">
      <alignment horizontal="center" vertical="center"/>
    </xf>
    <xf numFmtId="3" fontId="20" fillId="0" borderId="2" xfId="0" applyNumberFormat="1" applyFont="1" applyBorder="1" applyAlignment="1">
      <alignment vertical="center"/>
    </xf>
    <xf numFmtId="3" fontId="20" fillId="0" borderId="1" xfId="0" applyNumberFormat="1" applyFont="1" applyBorder="1" applyAlignment="1">
      <alignment horizontal="center" vertical="center" wrapText="1"/>
    </xf>
    <xf numFmtId="3" fontId="20" fillId="0" borderId="11" xfId="0" applyNumberFormat="1" applyFont="1" applyBorder="1" applyAlignment="1">
      <alignment horizontal="center" vertical="center"/>
    </xf>
    <xf numFmtId="3" fontId="20" fillId="0" borderId="10" xfId="0" applyNumberFormat="1" applyFont="1" applyBorder="1" applyAlignment="1">
      <alignment vertical="center"/>
    </xf>
    <xf numFmtId="3" fontId="20" fillId="0" borderId="11" xfId="0" applyNumberFormat="1" applyFont="1" applyBorder="1" applyAlignment="1">
      <alignment horizontal="left" vertical="center"/>
    </xf>
    <xf numFmtId="3" fontId="20" fillId="0" borderId="11" xfId="0" applyNumberFormat="1" applyFont="1" applyBorder="1" applyAlignment="1">
      <alignment vertical="center"/>
    </xf>
    <xf numFmtId="3" fontId="20" fillId="0" borderId="11" xfId="0" applyNumberFormat="1" applyFont="1" applyBorder="1" applyAlignment="1">
      <alignment horizontal="center" vertical="center" wrapText="1"/>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0" borderId="10" xfId="0" applyNumberFormat="1" applyFont="1" applyBorder="1" applyAlignment="1">
      <alignment horizontal="center" vertical="center"/>
    </xf>
    <xf numFmtId="3" fontId="20" fillId="0" borderId="3" xfId="0" applyNumberFormat="1" applyFont="1" applyBorder="1" applyAlignment="1">
      <alignment horizontal="left" vertical="center"/>
    </xf>
    <xf numFmtId="3" fontId="20" fillId="0" borderId="5" xfId="0" applyNumberFormat="1" applyFont="1" applyBorder="1" applyAlignment="1">
      <alignment horizontal="left" vertical="center"/>
    </xf>
    <xf numFmtId="3" fontId="18" fillId="0" borderId="0" xfId="0" applyNumberFormat="1" applyFont="1" applyAlignment="1">
      <alignment horizontal="center" vertical="center"/>
    </xf>
    <xf numFmtId="3" fontId="19" fillId="0" borderId="0" xfId="0" applyNumberFormat="1" applyFont="1" applyAlignment="1">
      <alignment vertical="center"/>
    </xf>
    <xf numFmtId="3" fontId="21" fillId="2" borderId="6" xfId="0" applyNumberFormat="1" applyFont="1" applyFill="1" applyBorder="1" applyAlignment="1">
      <alignment horizontal="center" vertical="center"/>
    </xf>
    <xf numFmtId="3" fontId="21" fillId="0" borderId="12"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2" xfId="0" applyNumberFormat="1" applyFont="1" applyBorder="1" applyAlignment="1">
      <alignment vertical="center"/>
    </xf>
    <xf numFmtId="0" fontId="15" fillId="0" borderId="0" xfId="0" applyFont="1" applyAlignment="1">
      <alignment horizontal="center" vertical="center"/>
    </xf>
    <xf numFmtId="0" fontId="13" fillId="0" borderId="0" xfId="0" applyFont="1"/>
    <xf numFmtId="0" fontId="16" fillId="0" borderId="0" xfId="0" applyFont="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3" borderId="1" xfId="0" applyFill="1" applyBorder="1" applyAlignment="1">
      <alignment horizontal="center"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cellXfs>
  <cellStyles count="11">
    <cellStyle name="パーセント" xfId="1" builtinId="5"/>
    <cellStyle name="桁区切り" xfId="8" builtinId="6"/>
    <cellStyle name="桁区切り 2 3" xfId="10" xr:uid="{C298B2A2-2805-43FB-A11C-2DDD16E8FFA7}"/>
    <cellStyle name="桁区切り 5 2 2" xfId="3" xr:uid="{B7936A0D-9D95-40B9-9E6C-E2266A84B3C6}"/>
    <cellStyle name="桁区切り 5 2 2 2" xfId="6" xr:uid="{453BC625-BC6A-497A-B33B-9C918089AD90}"/>
    <cellStyle name="桁区切り 6" xfId="2" xr:uid="{00000000-0005-0000-0000-000002000000}"/>
    <cellStyle name="桁区切り 6 2" xfId="5" xr:uid="{FB5DBEBD-4368-460D-915F-F8DCF637E6AD}"/>
    <cellStyle name="桁区切り 6 3" xfId="7" xr:uid="{DD9A4BFB-7F68-4D92-B94C-7220531F53DA}"/>
    <cellStyle name="標準" xfId="0" builtinId="0"/>
    <cellStyle name="標準 2" xfId="4" xr:uid="{5EB9A64C-8772-4D5C-8FA3-733B29F5A5A3}"/>
    <cellStyle name="標準 3" xfId="9" xr:uid="{88185634-5F39-4167-B69E-9F959525CB2A}"/>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40"/>
  <sheetViews>
    <sheetView workbookViewId="0">
      <selection activeCell="D9" sqref="D9"/>
    </sheetView>
  </sheetViews>
  <sheetFormatPr defaultColWidth="8.875" defaultRowHeight="11.25"/>
  <cols>
    <col min="1" max="1" width="30.875" style="45" customWidth="1"/>
    <col min="2" max="8" width="15.875" style="45" customWidth="1"/>
    <col min="9" max="16384" width="8.875" style="45"/>
  </cols>
  <sheetData>
    <row r="1" spans="1:8" ht="21">
      <c r="A1" s="96" t="s">
        <v>322</v>
      </c>
      <c r="B1" s="96"/>
      <c r="C1" s="96"/>
      <c r="D1" s="96"/>
      <c r="E1" s="96"/>
      <c r="F1" s="96"/>
      <c r="G1" s="96"/>
      <c r="H1" s="96"/>
    </row>
    <row r="2" spans="1:8" ht="13.5">
      <c r="A2" s="46" t="s">
        <v>405</v>
      </c>
      <c r="B2" s="46"/>
      <c r="C2" s="46"/>
      <c r="D2" s="46"/>
      <c r="E2" s="46"/>
      <c r="F2" s="46"/>
      <c r="G2" s="46"/>
      <c r="H2" s="47" t="s">
        <v>499</v>
      </c>
    </row>
    <row r="3" spans="1:8" ht="13.5">
      <c r="A3" s="46" t="s">
        <v>393</v>
      </c>
      <c r="B3" s="46"/>
      <c r="C3" s="46"/>
      <c r="D3" s="46"/>
      <c r="E3" s="46"/>
      <c r="F3" s="46"/>
      <c r="G3" s="46"/>
      <c r="H3" s="46"/>
    </row>
    <row r="4" spans="1:8" ht="13.5">
      <c r="A4" s="46"/>
      <c r="B4" s="46"/>
      <c r="C4" s="46"/>
      <c r="D4" s="46"/>
      <c r="E4" s="46"/>
      <c r="F4" s="46"/>
      <c r="G4" s="46"/>
      <c r="H4" s="47" t="s">
        <v>110</v>
      </c>
    </row>
    <row r="5" spans="1:8" ht="33.75">
      <c r="A5" s="48" t="s">
        <v>80</v>
      </c>
      <c r="B5" s="49" t="s">
        <v>323</v>
      </c>
      <c r="C5" s="49" t="s">
        <v>324</v>
      </c>
      <c r="D5" s="49" t="s">
        <v>325</v>
      </c>
      <c r="E5" s="49" t="s">
        <v>326</v>
      </c>
      <c r="F5" s="49" t="s">
        <v>327</v>
      </c>
      <c r="G5" s="49" t="s">
        <v>489</v>
      </c>
      <c r="H5" s="49" t="s">
        <v>328</v>
      </c>
    </row>
    <row r="6" spans="1:8" ht="13.5" customHeight="1">
      <c r="A6" s="50" t="s">
        <v>329</v>
      </c>
      <c r="B6" s="60">
        <v>358270807076</v>
      </c>
      <c r="C6" s="60">
        <v>1271310140</v>
      </c>
      <c r="D6" s="60">
        <v>451765246</v>
      </c>
      <c r="E6" s="60">
        <v>359090351970</v>
      </c>
      <c r="F6" s="60">
        <v>182468508808</v>
      </c>
      <c r="G6" s="60">
        <v>6261524571</v>
      </c>
      <c r="H6" s="60">
        <v>176621843162</v>
      </c>
    </row>
    <row r="7" spans="1:8" ht="13.5" customHeight="1">
      <c r="A7" s="50" t="s">
        <v>330</v>
      </c>
      <c r="B7" s="60">
        <v>65618659588</v>
      </c>
      <c r="C7" s="60">
        <v>2123440</v>
      </c>
      <c r="D7" s="60">
        <v>222377346</v>
      </c>
      <c r="E7" s="60">
        <v>65398405682</v>
      </c>
      <c r="F7" s="60" t="s">
        <v>25</v>
      </c>
      <c r="G7" s="60" t="s">
        <v>25</v>
      </c>
      <c r="H7" s="60">
        <v>65398405682</v>
      </c>
    </row>
    <row r="8" spans="1:8" ht="13.5" customHeight="1">
      <c r="A8" s="50" t="s">
        <v>331</v>
      </c>
      <c r="B8" s="60">
        <v>2570880000</v>
      </c>
      <c r="C8" s="60" t="s">
        <v>25</v>
      </c>
      <c r="D8" s="60" t="s">
        <v>25</v>
      </c>
      <c r="E8" s="60">
        <v>2570880000</v>
      </c>
      <c r="F8" s="60" t="s">
        <v>25</v>
      </c>
      <c r="G8" s="60" t="s">
        <v>25</v>
      </c>
      <c r="H8" s="60">
        <v>2570880000</v>
      </c>
    </row>
    <row r="9" spans="1:8" ht="13.5" customHeight="1">
      <c r="A9" s="50" t="s">
        <v>332</v>
      </c>
      <c r="B9" s="60">
        <v>258931202547</v>
      </c>
      <c r="C9" s="60">
        <v>948383400</v>
      </c>
      <c r="D9" s="60">
        <v>209415700</v>
      </c>
      <c r="E9" s="60">
        <v>259670170247</v>
      </c>
      <c r="F9" s="60">
        <v>156345328975</v>
      </c>
      <c r="G9" s="60">
        <v>5765542126</v>
      </c>
      <c r="H9" s="60">
        <v>103324841272</v>
      </c>
    </row>
    <row r="10" spans="1:8" ht="13.5" customHeight="1">
      <c r="A10" s="50" t="s">
        <v>333</v>
      </c>
      <c r="B10" s="60">
        <v>29193087878</v>
      </c>
      <c r="C10" s="60">
        <v>60928300</v>
      </c>
      <c r="D10" s="60">
        <v>6660000</v>
      </c>
      <c r="E10" s="60">
        <v>29247356178</v>
      </c>
      <c r="F10" s="60">
        <v>25211459567</v>
      </c>
      <c r="G10" s="60">
        <v>495982445</v>
      </c>
      <c r="H10" s="60">
        <v>4035896611</v>
      </c>
    </row>
    <row r="11" spans="1:8" ht="13.5" customHeight="1">
      <c r="A11" s="50" t="s">
        <v>334</v>
      </c>
      <c r="B11" s="60">
        <v>911720268</v>
      </c>
      <c r="C11" s="60" t="s">
        <v>25</v>
      </c>
      <c r="D11" s="60" t="s">
        <v>25</v>
      </c>
      <c r="E11" s="60">
        <v>911720268</v>
      </c>
      <c r="F11" s="60">
        <v>911720266</v>
      </c>
      <c r="G11" s="60" t="s">
        <v>25</v>
      </c>
      <c r="H11" s="60">
        <v>2</v>
      </c>
    </row>
    <row r="12" spans="1:8" ht="13.5" customHeight="1">
      <c r="A12" s="50" t="s">
        <v>335</v>
      </c>
      <c r="B12" s="60" t="s">
        <v>25</v>
      </c>
      <c r="C12" s="60" t="s">
        <v>25</v>
      </c>
      <c r="D12" s="60" t="s">
        <v>25</v>
      </c>
      <c r="E12" s="60" t="s">
        <v>25</v>
      </c>
      <c r="F12" s="60" t="s">
        <v>25</v>
      </c>
      <c r="G12" s="60" t="s">
        <v>25</v>
      </c>
      <c r="H12" s="60" t="s">
        <v>25</v>
      </c>
    </row>
    <row r="13" spans="1:8" ht="13.5" customHeight="1">
      <c r="A13" s="50" t="s">
        <v>336</v>
      </c>
      <c r="B13" s="60" t="s">
        <v>25</v>
      </c>
      <c r="C13" s="60" t="s">
        <v>25</v>
      </c>
      <c r="D13" s="60" t="s">
        <v>25</v>
      </c>
      <c r="E13" s="60" t="s">
        <v>25</v>
      </c>
      <c r="F13" s="60" t="s">
        <v>25</v>
      </c>
      <c r="G13" s="60" t="s">
        <v>25</v>
      </c>
      <c r="H13" s="60" t="s">
        <v>25</v>
      </c>
    </row>
    <row r="14" spans="1:8" ht="13.5" customHeight="1">
      <c r="A14" s="50" t="s">
        <v>61</v>
      </c>
      <c r="B14" s="60" t="s">
        <v>25</v>
      </c>
      <c r="C14" s="60" t="s">
        <v>25</v>
      </c>
      <c r="D14" s="60" t="s">
        <v>25</v>
      </c>
      <c r="E14" s="60" t="s">
        <v>25</v>
      </c>
      <c r="F14" s="60" t="s">
        <v>25</v>
      </c>
      <c r="G14" s="60" t="s">
        <v>25</v>
      </c>
      <c r="H14" s="60" t="s">
        <v>25</v>
      </c>
    </row>
    <row r="15" spans="1:8" ht="13.5" customHeight="1">
      <c r="A15" s="50" t="s">
        <v>337</v>
      </c>
      <c r="B15" s="60">
        <v>1045256795</v>
      </c>
      <c r="C15" s="60">
        <v>259875000</v>
      </c>
      <c r="D15" s="60">
        <v>13312200</v>
      </c>
      <c r="E15" s="60">
        <v>1291819595</v>
      </c>
      <c r="F15" s="60" t="s">
        <v>25</v>
      </c>
      <c r="G15" s="60" t="s">
        <v>25</v>
      </c>
      <c r="H15" s="60">
        <v>1291819595</v>
      </c>
    </row>
    <row r="16" spans="1:8" ht="13.5" customHeight="1">
      <c r="A16" s="50" t="s">
        <v>338</v>
      </c>
      <c r="B16" s="60">
        <v>816893005451</v>
      </c>
      <c r="C16" s="60">
        <v>352183685</v>
      </c>
      <c r="D16" s="60">
        <v>16190005</v>
      </c>
      <c r="E16" s="60">
        <v>817228999131</v>
      </c>
      <c r="F16" s="60">
        <v>518190682082</v>
      </c>
      <c r="G16" s="60">
        <v>15373730988</v>
      </c>
      <c r="H16" s="60">
        <v>299038317049</v>
      </c>
    </row>
    <row r="17" spans="1:8" ht="13.5" customHeight="1">
      <c r="A17" s="50" t="s">
        <v>330</v>
      </c>
      <c r="B17" s="60">
        <v>47963245492</v>
      </c>
      <c r="C17" s="60">
        <v>193950710</v>
      </c>
      <c r="D17" s="60">
        <v>1080005</v>
      </c>
      <c r="E17" s="60">
        <v>48156116197</v>
      </c>
      <c r="F17" s="60" t="s">
        <v>25</v>
      </c>
      <c r="G17" s="60" t="s">
        <v>25</v>
      </c>
      <c r="H17" s="60">
        <v>48156116197</v>
      </c>
    </row>
    <row r="18" spans="1:8" ht="13.5" customHeight="1">
      <c r="A18" s="50" t="s">
        <v>332</v>
      </c>
      <c r="B18" s="60">
        <v>4021151620</v>
      </c>
      <c r="C18" s="60" t="s">
        <v>25</v>
      </c>
      <c r="D18" s="60">
        <v>15110000</v>
      </c>
      <c r="E18" s="60">
        <v>4006041620</v>
      </c>
      <c r="F18" s="60">
        <v>3003174542</v>
      </c>
      <c r="G18" s="60">
        <v>76549558</v>
      </c>
      <c r="H18" s="60">
        <v>1002867078</v>
      </c>
    </row>
    <row r="19" spans="1:8" ht="13.5" customHeight="1">
      <c r="A19" s="50" t="s">
        <v>333</v>
      </c>
      <c r="B19" s="60">
        <v>761713722447</v>
      </c>
      <c r="C19" s="60">
        <v>158232975</v>
      </c>
      <c r="D19" s="60" t="s">
        <v>25</v>
      </c>
      <c r="E19" s="60">
        <v>761871955422</v>
      </c>
      <c r="F19" s="60">
        <v>515186265452</v>
      </c>
      <c r="G19" s="60">
        <v>15296560386</v>
      </c>
      <c r="H19" s="60">
        <v>246685689970</v>
      </c>
    </row>
    <row r="20" spans="1:8" ht="13.5" customHeight="1">
      <c r="A20" s="50" t="s">
        <v>61</v>
      </c>
      <c r="B20" s="60">
        <v>31052200</v>
      </c>
      <c r="C20" s="60" t="s">
        <v>25</v>
      </c>
      <c r="D20" s="60" t="s">
        <v>25</v>
      </c>
      <c r="E20" s="60">
        <v>31052200</v>
      </c>
      <c r="F20" s="60">
        <v>1242088</v>
      </c>
      <c r="G20" s="60">
        <v>621044</v>
      </c>
      <c r="H20" s="60">
        <v>29810112</v>
      </c>
    </row>
    <row r="21" spans="1:8" ht="13.5" customHeight="1">
      <c r="A21" s="50" t="s">
        <v>337</v>
      </c>
      <c r="B21" s="60">
        <v>3163833692</v>
      </c>
      <c r="C21" s="60" t="s">
        <v>25</v>
      </c>
      <c r="D21" s="60" t="s">
        <v>25</v>
      </c>
      <c r="E21" s="60">
        <v>3163833692</v>
      </c>
      <c r="F21" s="60" t="s">
        <v>25</v>
      </c>
      <c r="G21" s="60" t="s">
        <v>25</v>
      </c>
      <c r="H21" s="60">
        <v>3163833692</v>
      </c>
    </row>
    <row r="22" spans="1:8" ht="13.5" customHeight="1">
      <c r="A22" s="50" t="s">
        <v>339</v>
      </c>
      <c r="B22" s="60">
        <v>30130881206</v>
      </c>
      <c r="C22" s="60">
        <v>301714000</v>
      </c>
      <c r="D22" s="60">
        <v>7800000</v>
      </c>
      <c r="E22" s="60">
        <v>30424795206</v>
      </c>
      <c r="F22" s="60">
        <v>28106303226</v>
      </c>
      <c r="G22" s="60">
        <v>363266447</v>
      </c>
      <c r="H22" s="60">
        <v>2318491980</v>
      </c>
    </row>
    <row r="23" spans="1:8" ht="13.5" customHeight="1">
      <c r="A23" s="50" t="s">
        <v>10</v>
      </c>
      <c r="B23" s="60">
        <v>1205294693733</v>
      </c>
      <c r="C23" s="60">
        <v>1925207825</v>
      </c>
      <c r="D23" s="60">
        <v>475755251</v>
      </c>
      <c r="E23" s="60">
        <v>1206744146307</v>
      </c>
      <c r="F23" s="60">
        <v>728765494116</v>
      </c>
      <c r="G23" s="60">
        <v>21998522006</v>
      </c>
      <c r="H23" s="60">
        <v>477978652191</v>
      </c>
    </row>
    <row r="24" spans="1:8" ht="13.5" customHeight="1"/>
    <row r="25" spans="1:8" ht="13.5" customHeight="1"/>
    <row r="26" spans="1:8" ht="13.5" customHeight="1"/>
    <row r="27" spans="1:8" ht="13.5" customHeight="1"/>
    <row r="28" spans="1:8" ht="13.5" customHeight="1"/>
    <row r="29" spans="1:8" ht="13.5" customHeight="1"/>
    <row r="30" spans="1:8" ht="13.5" customHeight="1"/>
    <row r="31" spans="1:8" ht="13.5" customHeight="1"/>
    <row r="32" spans="1:8" ht="13.5" customHeight="1"/>
    <row r="33" ht="13.5" customHeight="1"/>
    <row r="34" ht="13.5" customHeight="1"/>
    <row r="35" ht="13.5" customHeight="1"/>
    <row r="36" ht="13.5" customHeight="1"/>
    <row r="37" ht="13.5" customHeight="1"/>
    <row r="38" ht="13.5" customHeight="1"/>
    <row r="39" ht="13.5" customHeight="1"/>
    <row r="40" ht="13.5" customHeight="1"/>
  </sheetData>
  <mergeCells count="1">
    <mergeCell ref="A1:H1"/>
  </mergeCells>
  <phoneticPr fontId="10"/>
  <printOptions horizontalCentered="1"/>
  <pageMargins left="0.59055118110236227" right="0.39370078740157483" top="0.39370078740157483" bottom="0.39370078740157483" header="0.19685039370078741" footer="0.19685039370078741"/>
  <pageSetup paperSize="9" scale="88" fitToHeight="0"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7"/>
  <sheetViews>
    <sheetView workbookViewId="0">
      <selection activeCell="D9" sqref="D9"/>
    </sheetView>
  </sheetViews>
  <sheetFormatPr defaultColWidth="8.875" defaultRowHeight="15.75"/>
  <cols>
    <col min="1" max="1" width="22.875" style="16" customWidth="1"/>
    <col min="2" max="8" width="12.875" style="16" customWidth="1"/>
    <col min="9" max="16384" width="8.875" style="16"/>
  </cols>
  <sheetData>
    <row r="1" spans="1:8" ht="30">
      <c r="A1" s="1" t="s">
        <v>398</v>
      </c>
    </row>
    <row r="2" spans="1:8" ht="18.75">
      <c r="A2" s="13" t="s">
        <v>405</v>
      </c>
    </row>
    <row r="3" spans="1:8" ht="18.75">
      <c r="A3" s="13" t="s">
        <v>493</v>
      </c>
    </row>
    <row r="4" spans="1:8" ht="18.75">
      <c r="A4" s="13" t="s">
        <v>393</v>
      </c>
    </row>
    <row r="5" spans="1:8" ht="18.75">
      <c r="H5" s="14" t="s">
        <v>26</v>
      </c>
    </row>
    <row r="6" spans="1:8" ht="31.5">
      <c r="A6" s="43" t="s">
        <v>514</v>
      </c>
      <c r="B6" s="38" t="s">
        <v>72</v>
      </c>
      <c r="C6" s="56" t="s">
        <v>73</v>
      </c>
      <c r="D6" s="56" t="s">
        <v>74</v>
      </c>
      <c r="E6" s="56" t="s">
        <v>75</v>
      </c>
      <c r="F6" s="56" t="s">
        <v>76</v>
      </c>
      <c r="G6" s="56" t="s">
        <v>77</v>
      </c>
      <c r="H6" s="56" t="s">
        <v>515</v>
      </c>
    </row>
    <row r="7" spans="1:8" ht="18" customHeight="1">
      <c r="A7" s="15">
        <v>102123892335</v>
      </c>
      <c r="B7" s="66">
        <v>12109455327</v>
      </c>
      <c r="C7" s="66">
        <v>11477820534</v>
      </c>
      <c r="D7" s="66">
        <v>10881604345</v>
      </c>
      <c r="E7" s="66">
        <v>9408842903</v>
      </c>
      <c r="F7" s="66">
        <v>8847421833</v>
      </c>
      <c r="G7" s="15">
        <v>30941096131</v>
      </c>
      <c r="H7" s="15">
        <v>18457651262</v>
      </c>
    </row>
  </sheetData>
  <phoneticPr fontId="10"/>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election activeCell="D9" sqref="D9"/>
    </sheetView>
  </sheetViews>
  <sheetFormatPr defaultColWidth="8.875" defaultRowHeight="15.75"/>
  <cols>
    <col min="1" max="1" width="22.875" style="16" customWidth="1"/>
    <col min="2" max="2" width="112.875" style="16" customWidth="1"/>
    <col min="3" max="16384" width="8.875" style="16"/>
  </cols>
  <sheetData>
    <row r="1" spans="1:2" ht="30">
      <c r="A1" s="1" t="s">
        <v>400</v>
      </c>
    </row>
    <row r="2" spans="1:2" ht="18.75">
      <c r="A2" s="13" t="s">
        <v>405</v>
      </c>
    </row>
    <row r="3" spans="1:2" ht="18.75">
      <c r="A3" s="13" t="s">
        <v>493</v>
      </c>
    </row>
    <row r="4" spans="1:2" ht="18.75">
      <c r="A4" s="13" t="s">
        <v>393</v>
      </c>
    </row>
    <row r="5" spans="1:2" ht="18.75">
      <c r="B5" s="14" t="s">
        <v>26</v>
      </c>
    </row>
    <row r="6" spans="1:2" ht="31.5">
      <c r="A6" s="44" t="s">
        <v>399</v>
      </c>
      <c r="B6" s="38" t="s">
        <v>78</v>
      </c>
    </row>
    <row r="7" spans="1:2" ht="18" customHeight="1">
      <c r="A7" s="51" t="s">
        <v>478</v>
      </c>
      <c r="B7" s="15"/>
    </row>
  </sheetData>
  <phoneticPr fontId="10"/>
  <printOptions horizontalCentered="1"/>
  <pageMargins left="0.59055118110236227" right="0.39370078740157483" top="0.39370078740157483" bottom="0.39370078740157483" header="0.19685039370078741" footer="0.19685039370078741"/>
  <pageSetup paperSize="9" scale="92" fitToHeight="0"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workbookViewId="0">
      <selection activeCell="D9" sqref="D9"/>
    </sheetView>
  </sheetViews>
  <sheetFormatPr defaultColWidth="8.875" defaultRowHeight="15.75"/>
  <cols>
    <col min="1" max="1" width="22.25" style="16" bestFit="1" customWidth="1"/>
    <col min="2" max="6" width="16.625" style="16" customWidth="1"/>
    <col min="7" max="7" width="12.5" style="16" bestFit="1" customWidth="1"/>
    <col min="8" max="8" width="9.25" style="16" bestFit="1" customWidth="1"/>
    <col min="9" max="16384" width="8.875" style="16"/>
  </cols>
  <sheetData>
    <row r="1" spans="1:6" ht="30">
      <c r="A1" s="1" t="s">
        <v>79</v>
      </c>
    </row>
    <row r="2" spans="1:6" ht="18.75">
      <c r="A2" s="13" t="s">
        <v>405</v>
      </c>
    </row>
    <row r="3" spans="1:6" ht="18.75">
      <c r="A3" s="13" t="s">
        <v>493</v>
      </c>
    </row>
    <row r="4" spans="1:6" ht="18.75">
      <c r="A4" s="13" t="s">
        <v>393</v>
      </c>
    </row>
    <row r="5" spans="1:6" ht="18.75">
      <c r="F5" s="14" t="s">
        <v>26</v>
      </c>
    </row>
    <row r="6" spans="1:6" ht="22.5" customHeight="1">
      <c r="A6" s="97" t="s">
        <v>80</v>
      </c>
      <c r="B6" s="97" t="s">
        <v>81</v>
      </c>
      <c r="C6" s="97" t="s">
        <v>82</v>
      </c>
      <c r="D6" s="97" t="s">
        <v>83</v>
      </c>
      <c r="E6" s="97"/>
      <c r="F6" s="97" t="s">
        <v>84</v>
      </c>
    </row>
    <row r="7" spans="1:6" ht="22.5" customHeight="1">
      <c r="A7" s="97"/>
      <c r="B7" s="97"/>
      <c r="C7" s="97"/>
      <c r="D7" s="38" t="s">
        <v>85</v>
      </c>
      <c r="E7" s="38" t="s">
        <v>31</v>
      </c>
      <c r="F7" s="97"/>
    </row>
    <row r="8" spans="1:6" ht="18" customHeight="1">
      <c r="A8" s="52" t="s">
        <v>86</v>
      </c>
      <c r="B8" s="15">
        <v>113619816</v>
      </c>
      <c r="C8" s="15">
        <v>6079636</v>
      </c>
      <c r="D8" s="15" t="s">
        <v>25</v>
      </c>
      <c r="E8" s="15">
        <v>20627419</v>
      </c>
      <c r="F8" s="15">
        <v>99072033</v>
      </c>
    </row>
    <row r="9" spans="1:6" ht="18" customHeight="1">
      <c r="A9" s="52" t="s">
        <v>87</v>
      </c>
      <c r="B9" s="15">
        <v>91705</v>
      </c>
      <c r="C9" s="15" t="s">
        <v>25</v>
      </c>
      <c r="D9" s="15" t="s">
        <v>25</v>
      </c>
      <c r="E9" s="15">
        <v>27201</v>
      </c>
      <c r="F9" s="15">
        <v>64504</v>
      </c>
    </row>
    <row r="10" spans="1:6" ht="18" customHeight="1">
      <c r="A10" s="52" t="s">
        <v>88</v>
      </c>
      <c r="B10" s="15" t="s">
        <v>476</v>
      </c>
      <c r="C10" s="15" t="s">
        <v>25</v>
      </c>
      <c r="D10" s="15" t="s">
        <v>25</v>
      </c>
      <c r="E10" s="15" t="s">
        <v>25</v>
      </c>
      <c r="F10" s="15">
        <v>0</v>
      </c>
    </row>
    <row r="11" spans="1:6" ht="18" customHeight="1">
      <c r="A11" s="52" t="s">
        <v>89</v>
      </c>
      <c r="B11" s="15">
        <v>20870478935</v>
      </c>
      <c r="C11" s="15">
        <v>85531060</v>
      </c>
      <c r="D11" s="15" t="s">
        <v>25</v>
      </c>
      <c r="E11" s="15">
        <v>21961901</v>
      </c>
      <c r="F11" s="15">
        <v>20934048094</v>
      </c>
    </row>
    <row r="12" spans="1:6" ht="18" customHeight="1">
      <c r="A12" s="52" t="s">
        <v>90</v>
      </c>
      <c r="B12" s="15" t="s">
        <v>476</v>
      </c>
      <c r="C12" s="15" t="s">
        <v>25</v>
      </c>
      <c r="D12" s="15" t="s">
        <v>25</v>
      </c>
      <c r="E12" s="15" t="s">
        <v>25</v>
      </c>
      <c r="F12" s="15">
        <v>0</v>
      </c>
    </row>
    <row r="13" spans="1:6" ht="18" customHeight="1">
      <c r="A13" s="52" t="s">
        <v>91</v>
      </c>
      <c r="B13" s="15">
        <v>1336446847</v>
      </c>
      <c r="C13" s="15">
        <v>1553152704</v>
      </c>
      <c r="D13" s="15">
        <v>1336446847</v>
      </c>
      <c r="E13" s="15" t="s">
        <v>25</v>
      </c>
      <c r="F13" s="15">
        <v>1553186032</v>
      </c>
    </row>
    <row r="14" spans="1:6" ht="18" customHeight="1">
      <c r="A14" s="53" t="s">
        <v>10</v>
      </c>
      <c r="B14" s="67">
        <f>SUM(B8:B13)</f>
        <v>22320637303</v>
      </c>
      <c r="C14" s="67">
        <f>SUM(C8:C13)</f>
        <v>1644763400</v>
      </c>
      <c r="D14" s="67">
        <f>SUM(D8:D13)</f>
        <v>1336446847</v>
      </c>
      <c r="E14" s="67">
        <f>SUM(E8:E13)</f>
        <v>42616521</v>
      </c>
      <c r="F14" s="67">
        <f>SUM(F8:F13)</f>
        <v>22586370663</v>
      </c>
    </row>
  </sheetData>
  <mergeCells count="5">
    <mergeCell ref="A6:A7"/>
    <mergeCell ref="B6:B7"/>
    <mergeCell ref="C6:C7"/>
    <mergeCell ref="D6:E6"/>
    <mergeCell ref="F6:F7"/>
  </mergeCells>
  <phoneticPr fontId="10"/>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18"/>
  <sheetViews>
    <sheetView workbookViewId="0">
      <selection activeCell="D9" sqref="D9"/>
    </sheetView>
  </sheetViews>
  <sheetFormatPr defaultColWidth="8.875" defaultRowHeight="15.75"/>
  <cols>
    <col min="1" max="1" width="25.875" style="16" customWidth="1"/>
    <col min="2" max="2" width="27.875" style="16" customWidth="1"/>
    <col min="3" max="3" width="22.5" style="16" customWidth="1"/>
    <col min="4" max="4" width="14.875" style="16" customWidth="1"/>
    <col min="5" max="5" width="52.125" style="16" customWidth="1"/>
    <col min="6" max="6" width="8.875" style="16"/>
    <col min="7" max="7" width="14.75" style="16" customWidth="1"/>
    <col min="8" max="16384" width="8.875" style="16"/>
  </cols>
  <sheetData>
    <row r="1" spans="1:5" ht="30">
      <c r="A1" s="1" t="s">
        <v>92</v>
      </c>
    </row>
    <row r="2" spans="1:5" ht="18.75">
      <c r="A2" s="13" t="s">
        <v>405</v>
      </c>
    </row>
    <row r="3" spans="1:5" ht="18.75">
      <c r="A3" s="13" t="s">
        <v>493</v>
      </c>
    </row>
    <row r="4" spans="1:5" ht="18.75">
      <c r="A4" s="13" t="s">
        <v>393</v>
      </c>
    </row>
    <row r="5" spans="1:5" ht="18.75">
      <c r="E5" s="14" t="s">
        <v>26</v>
      </c>
    </row>
    <row r="6" spans="1:5" ht="22.5" customHeight="1">
      <c r="A6" s="38" t="s">
        <v>80</v>
      </c>
      <c r="B6" s="38" t="s">
        <v>93</v>
      </c>
      <c r="C6" s="38" t="s">
        <v>94</v>
      </c>
      <c r="D6" s="38" t="s">
        <v>95</v>
      </c>
      <c r="E6" s="38" t="s">
        <v>96</v>
      </c>
    </row>
    <row r="7" spans="1:5" ht="18" customHeight="1">
      <c r="A7" s="101" t="s">
        <v>97</v>
      </c>
      <c r="B7" s="52" t="s">
        <v>491</v>
      </c>
      <c r="C7" s="52" t="s">
        <v>460</v>
      </c>
      <c r="D7" s="15">
        <v>4567920</v>
      </c>
      <c r="E7" s="52" t="s">
        <v>483</v>
      </c>
    </row>
    <row r="8" spans="1:5" ht="18" customHeight="1">
      <c r="A8" s="101"/>
      <c r="B8" s="52" t="s">
        <v>497</v>
      </c>
      <c r="C8" s="52" t="s">
        <v>460</v>
      </c>
      <c r="D8" s="15">
        <v>24267100</v>
      </c>
      <c r="E8" s="52" t="s">
        <v>490</v>
      </c>
    </row>
    <row r="9" spans="1:5" ht="18" customHeight="1">
      <c r="A9" s="101"/>
      <c r="B9" s="52"/>
      <c r="C9" s="52"/>
      <c r="D9" s="15"/>
      <c r="E9" s="52"/>
    </row>
    <row r="10" spans="1:5" ht="18" customHeight="1">
      <c r="A10" s="102"/>
      <c r="B10" s="53" t="s">
        <v>98</v>
      </c>
      <c r="C10" s="54"/>
      <c r="D10" s="15">
        <f>SUM(D7:D8)</f>
        <v>28835020</v>
      </c>
      <c r="E10" s="54"/>
    </row>
    <row r="11" spans="1:5" ht="18" customHeight="1">
      <c r="A11" s="103"/>
      <c r="B11" s="52" t="s">
        <v>492</v>
      </c>
      <c r="C11" s="52" t="s">
        <v>461</v>
      </c>
      <c r="D11" s="15">
        <v>870406986</v>
      </c>
      <c r="E11" s="52" t="s">
        <v>462</v>
      </c>
    </row>
    <row r="12" spans="1:5" ht="18" customHeight="1">
      <c r="A12" s="103"/>
      <c r="B12" s="52" t="s">
        <v>479</v>
      </c>
      <c r="C12" s="52" t="s">
        <v>463</v>
      </c>
      <c r="D12" s="15">
        <v>52549000</v>
      </c>
      <c r="E12" s="52" t="s">
        <v>464</v>
      </c>
    </row>
    <row r="13" spans="1:5" ht="18" customHeight="1">
      <c r="A13" s="103"/>
      <c r="B13" s="52" t="s">
        <v>480</v>
      </c>
      <c r="C13" s="52" t="s">
        <v>465</v>
      </c>
      <c r="D13" s="15">
        <v>170662100</v>
      </c>
      <c r="E13" s="52" t="s">
        <v>466</v>
      </c>
    </row>
    <row r="14" spans="1:5" ht="18" customHeight="1">
      <c r="A14" s="103"/>
      <c r="B14" s="52" t="s">
        <v>481</v>
      </c>
      <c r="C14" s="52" t="s">
        <v>467</v>
      </c>
      <c r="D14" s="15">
        <v>4534970436</v>
      </c>
      <c r="E14" s="52" t="s">
        <v>468</v>
      </c>
    </row>
    <row r="15" spans="1:5" ht="18" customHeight="1">
      <c r="A15" s="103"/>
      <c r="B15" s="52" t="s">
        <v>482</v>
      </c>
      <c r="C15" s="52" t="s">
        <v>469</v>
      </c>
      <c r="D15" s="15">
        <v>188255370</v>
      </c>
      <c r="E15" s="52" t="s">
        <v>470</v>
      </c>
    </row>
    <row r="16" spans="1:5" ht="18" customHeight="1">
      <c r="A16" s="103"/>
      <c r="B16" s="52" t="s">
        <v>471</v>
      </c>
      <c r="C16" s="15"/>
      <c r="D16" s="15">
        <f>D18-D10-SUM(D11:D15)</f>
        <v>9699139439</v>
      </c>
      <c r="E16" s="15"/>
    </row>
    <row r="17" spans="1:5" ht="18" customHeight="1">
      <c r="A17" s="102"/>
      <c r="B17" s="53" t="s">
        <v>98</v>
      </c>
      <c r="C17" s="54"/>
      <c r="D17" s="15">
        <f>D18-D10</f>
        <v>15515983331</v>
      </c>
      <c r="E17" s="54"/>
    </row>
    <row r="18" spans="1:5" ht="18" customHeight="1">
      <c r="A18" s="53" t="s">
        <v>10</v>
      </c>
      <c r="B18" s="54"/>
      <c r="C18" s="54"/>
      <c r="D18" s="15">
        <v>15544818351</v>
      </c>
      <c r="E18" s="54"/>
    </row>
  </sheetData>
  <mergeCells count="2">
    <mergeCell ref="A7:A10"/>
    <mergeCell ref="A11:A17"/>
  </mergeCells>
  <phoneticPr fontId="10"/>
  <printOptions horizontalCentered="1"/>
  <pageMargins left="0.59055118110236227" right="0.39370078740157483" top="0.39370078740157483" bottom="0.39370078740157483" header="0.19685039370078741" footer="0.19685039370078741"/>
  <pageSetup paperSize="9" scale="87" fitToHeight="0"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72"/>
  <sheetViews>
    <sheetView tabSelected="1" view="pageBreakPreview" topLeftCell="A18" zoomScale="60" zoomScaleNormal="100" workbookViewId="0">
      <selection activeCell="C9" sqref="C9:D9"/>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20.875" style="16" customWidth="1"/>
    <col min="7" max="7" width="13.125" style="16" bestFit="1" customWidth="1"/>
    <col min="8" max="8" width="15.25" style="16" customWidth="1"/>
    <col min="9" max="9" width="8.875" style="16"/>
    <col min="10" max="10" width="13.875" style="16" customWidth="1"/>
    <col min="11" max="16384" width="8.875" style="16"/>
  </cols>
  <sheetData>
    <row r="1" spans="1:5" ht="30">
      <c r="A1" s="1" t="s">
        <v>101</v>
      </c>
    </row>
    <row r="2" spans="1:5" ht="18.75">
      <c r="A2" s="13" t="s">
        <v>405</v>
      </c>
    </row>
    <row r="3" spans="1:5" ht="18.75">
      <c r="A3" s="13" t="s">
        <v>493</v>
      </c>
    </row>
    <row r="4" spans="1:5" ht="18.75">
      <c r="A4" s="13" t="s">
        <v>393</v>
      </c>
    </row>
    <row r="5" spans="1:5" ht="18.75">
      <c r="E5" s="14" t="s">
        <v>26</v>
      </c>
    </row>
    <row r="6" spans="1:5" ht="22.5" customHeight="1">
      <c r="A6" s="38" t="s">
        <v>102</v>
      </c>
      <c r="B6" s="38" t="s">
        <v>80</v>
      </c>
      <c r="C6" s="97" t="s">
        <v>103</v>
      </c>
      <c r="D6" s="97"/>
      <c r="E6" s="38" t="s">
        <v>95</v>
      </c>
    </row>
    <row r="7" spans="1:5" ht="18" customHeight="1">
      <c r="A7" s="102" t="s">
        <v>104</v>
      </c>
      <c r="B7" s="102" t="s">
        <v>105</v>
      </c>
      <c r="C7" s="103" t="s">
        <v>311</v>
      </c>
      <c r="D7" s="110"/>
      <c r="E7" s="15">
        <v>41981297660</v>
      </c>
    </row>
    <row r="8" spans="1:5" ht="18" customHeight="1">
      <c r="A8" s="102"/>
      <c r="B8" s="102"/>
      <c r="C8" s="103" t="s">
        <v>378</v>
      </c>
      <c r="D8" s="110"/>
      <c r="E8" s="15">
        <v>1093536556</v>
      </c>
    </row>
    <row r="9" spans="1:5" ht="18" customHeight="1">
      <c r="A9" s="102"/>
      <c r="B9" s="102"/>
      <c r="C9" s="103" t="s">
        <v>312</v>
      </c>
      <c r="D9" s="110"/>
      <c r="E9" s="15">
        <v>18207000</v>
      </c>
    </row>
    <row r="10" spans="1:5" ht="18" customHeight="1">
      <c r="A10" s="102"/>
      <c r="B10" s="102"/>
      <c r="C10" s="103" t="s">
        <v>313</v>
      </c>
      <c r="D10" s="110"/>
      <c r="E10" s="15">
        <v>277366000</v>
      </c>
    </row>
    <row r="11" spans="1:5" ht="18" customHeight="1">
      <c r="A11" s="102"/>
      <c r="B11" s="102"/>
      <c r="C11" s="103" t="s">
        <v>379</v>
      </c>
      <c r="D11" s="110"/>
      <c r="E11" s="15">
        <v>200352000</v>
      </c>
    </row>
    <row r="12" spans="1:5" ht="18" customHeight="1">
      <c r="A12" s="102"/>
      <c r="B12" s="102"/>
      <c r="C12" s="103" t="s">
        <v>380</v>
      </c>
      <c r="D12" s="110"/>
      <c r="E12" s="15">
        <v>7072338000</v>
      </c>
    </row>
    <row r="13" spans="1:5" ht="18" customHeight="1">
      <c r="A13" s="102"/>
      <c r="B13" s="102"/>
      <c r="C13" s="103" t="s">
        <v>372</v>
      </c>
      <c r="D13" s="110"/>
      <c r="E13" s="15">
        <v>293082266</v>
      </c>
    </row>
    <row r="14" spans="1:5" ht="18" customHeight="1">
      <c r="A14" s="102"/>
      <c r="B14" s="102"/>
      <c r="C14" s="103" t="s">
        <v>381</v>
      </c>
      <c r="D14" s="110"/>
      <c r="E14" s="15">
        <v>1867073</v>
      </c>
    </row>
    <row r="15" spans="1:5" ht="18" customHeight="1">
      <c r="A15" s="102"/>
      <c r="B15" s="102"/>
      <c r="C15" s="103" t="s">
        <v>472</v>
      </c>
      <c r="D15" s="110"/>
      <c r="E15" s="15">
        <v>140486000</v>
      </c>
    </row>
    <row r="16" spans="1:5" ht="18" customHeight="1">
      <c r="A16" s="102"/>
      <c r="B16" s="102"/>
      <c r="C16" s="125" t="s">
        <v>484</v>
      </c>
      <c r="D16" s="126"/>
      <c r="E16" s="15">
        <v>778508000</v>
      </c>
    </row>
    <row r="17" spans="1:5" ht="18" customHeight="1">
      <c r="A17" s="102"/>
      <c r="B17" s="102"/>
      <c r="C17" s="103" t="s">
        <v>382</v>
      </c>
      <c r="D17" s="110"/>
      <c r="E17" s="15">
        <v>44011000</v>
      </c>
    </row>
    <row r="18" spans="1:5" ht="18" customHeight="1">
      <c r="A18" s="102"/>
      <c r="B18" s="102"/>
      <c r="C18" s="103" t="s">
        <v>383</v>
      </c>
      <c r="D18" s="110"/>
      <c r="E18" s="15">
        <v>321389000</v>
      </c>
    </row>
    <row r="19" spans="1:5" ht="18" customHeight="1">
      <c r="A19" s="102"/>
      <c r="B19" s="102"/>
      <c r="C19" s="103" t="s">
        <v>384</v>
      </c>
      <c r="D19" s="110"/>
      <c r="E19" s="15">
        <v>20527024000</v>
      </c>
    </row>
    <row r="20" spans="1:5" ht="18" customHeight="1">
      <c r="A20" s="102"/>
      <c r="B20" s="102"/>
      <c r="C20" s="103" t="s">
        <v>385</v>
      </c>
      <c r="D20" s="110"/>
      <c r="E20" s="15">
        <v>31720000</v>
      </c>
    </row>
    <row r="21" spans="1:5" ht="18" customHeight="1">
      <c r="A21" s="102"/>
      <c r="B21" s="102"/>
      <c r="C21" s="103" t="s">
        <v>386</v>
      </c>
      <c r="D21" s="110"/>
      <c r="E21" s="15">
        <v>586605743</v>
      </c>
    </row>
    <row r="22" spans="1:5" ht="18" customHeight="1">
      <c r="A22" s="102"/>
      <c r="B22" s="102"/>
      <c r="C22" s="103" t="s">
        <v>387</v>
      </c>
      <c r="D22" s="110"/>
      <c r="E22" s="15">
        <v>238340003</v>
      </c>
    </row>
    <row r="23" spans="1:5" ht="18" customHeight="1">
      <c r="A23" s="102"/>
      <c r="B23" s="102"/>
      <c r="C23" s="103" t="s">
        <v>485</v>
      </c>
      <c r="D23" s="110"/>
      <c r="E23" s="15">
        <v>-15184785</v>
      </c>
    </row>
    <row r="24" spans="1:5" ht="18" customHeight="1">
      <c r="A24" s="102"/>
      <c r="B24" s="102"/>
      <c r="C24" s="102" t="s">
        <v>44</v>
      </c>
      <c r="D24" s="110"/>
      <c r="E24" s="15">
        <v>73590945516</v>
      </c>
    </row>
    <row r="25" spans="1:5" ht="18" customHeight="1">
      <c r="A25" s="102"/>
      <c r="B25" s="102" t="s">
        <v>106</v>
      </c>
      <c r="C25" s="115" t="s">
        <v>107</v>
      </c>
      <c r="D25" s="52" t="s">
        <v>314</v>
      </c>
      <c r="E25" s="15">
        <v>2124290000</v>
      </c>
    </row>
    <row r="26" spans="1:5" ht="18" customHeight="1">
      <c r="A26" s="102"/>
      <c r="B26" s="102"/>
      <c r="C26" s="102"/>
      <c r="D26" s="52" t="s">
        <v>315</v>
      </c>
      <c r="E26" s="15">
        <v>338449000</v>
      </c>
    </row>
    <row r="27" spans="1:5" ht="18" customHeight="1">
      <c r="A27" s="102"/>
      <c r="B27" s="102"/>
      <c r="C27" s="102"/>
      <c r="D27" s="53" t="s">
        <v>98</v>
      </c>
      <c r="E27" s="15">
        <f>SUM(E25:E26)</f>
        <v>2462739000</v>
      </c>
    </row>
    <row r="28" spans="1:5" ht="18" customHeight="1">
      <c r="A28" s="102"/>
      <c r="B28" s="102"/>
      <c r="C28" s="115" t="s">
        <v>108</v>
      </c>
      <c r="D28" s="52" t="s">
        <v>314</v>
      </c>
      <c r="E28" s="15">
        <f>22886592672-E25</f>
        <v>20762302672</v>
      </c>
    </row>
    <row r="29" spans="1:5" ht="18" customHeight="1">
      <c r="A29" s="102"/>
      <c r="B29" s="102"/>
      <c r="C29" s="102"/>
      <c r="D29" s="52" t="s">
        <v>315</v>
      </c>
      <c r="E29" s="15">
        <f>E30-E28</f>
        <v>2731506303</v>
      </c>
    </row>
    <row r="30" spans="1:5" ht="18" customHeight="1">
      <c r="A30" s="102"/>
      <c r="B30" s="102"/>
      <c r="C30" s="102"/>
      <c r="D30" s="53" t="s">
        <v>98</v>
      </c>
      <c r="E30" s="15">
        <f>E31-E27</f>
        <v>23493808975</v>
      </c>
    </row>
    <row r="31" spans="1:5" ht="18" customHeight="1">
      <c r="A31" s="110"/>
      <c r="B31" s="110"/>
      <c r="C31" s="102" t="s">
        <v>44</v>
      </c>
      <c r="D31" s="110"/>
      <c r="E31" s="15">
        <v>25956547975</v>
      </c>
    </row>
    <row r="32" spans="1:5" ht="18" customHeight="1">
      <c r="A32" s="110"/>
      <c r="B32" s="102" t="s">
        <v>10</v>
      </c>
      <c r="C32" s="110"/>
      <c r="D32" s="110"/>
      <c r="E32" s="15">
        <f>E31+E24</f>
        <v>99547493491</v>
      </c>
    </row>
    <row r="33" spans="1:5" ht="18" customHeight="1">
      <c r="A33" s="102" t="s">
        <v>444</v>
      </c>
      <c r="B33" s="102" t="s">
        <v>373</v>
      </c>
      <c r="C33" s="103" t="s">
        <v>445</v>
      </c>
      <c r="D33" s="110"/>
      <c r="E33" s="15">
        <v>187212000</v>
      </c>
    </row>
    <row r="34" spans="1:5" ht="18" customHeight="1">
      <c r="A34" s="102"/>
      <c r="B34" s="102"/>
      <c r="C34" s="102" t="s">
        <v>44</v>
      </c>
      <c r="D34" s="110"/>
      <c r="E34" s="15">
        <v>187212000</v>
      </c>
    </row>
    <row r="35" spans="1:5" ht="18" customHeight="1">
      <c r="A35" s="102"/>
      <c r="B35" s="102" t="s">
        <v>106</v>
      </c>
      <c r="C35" s="115" t="s">
        <v>107</v>
      </c>
      <c r="D35" s="52" t="s">
        <v>314</v>
      </c>
      <c r="E35" s="15" t="s">
        <v>25</v>
      </c>
    </row>
    <row r="36" spans="1:5" ht="18" customHeight="1">
      <c r="A36" s="102"/>
      <c r="B36" s="102"/>
      <c r="C36" s="115"/>
      <c r="D36" s="52" t="s">
        <v>315</v>
      </c>
      <c r="E36" s="15" t="s">
        <v>25</v>
      </c>
    </row>
    <row r="37" spans="1:5" ht="18" customHeight="1">
      <c r="A37" s="102"/>
      <c r="B37" s="102"/>
      <c r="C37" s="102"/>
      <c r="D37" s="53" t="s">
        <v>98</v>
      </c>
      <c r="E37" s="15" t="s">
        <v>25</v>
      </c>
    </row>
    <row r="38" spans="1:5" ht="18" customHeight="1">
      <c r="A38" s="102"/>
      <c r="B38" s="102"/>
      <c r="C38" s="115" t="s">
        <v>108</v>
      </c>
      <c r="D38" s="52" t="s">
        <v>314</v>
      </c>
      <c r="E38" s="15" t="s">
        <v>25</v>
      </c>
    </row>
    <row r="39" spans="1:5" ht="18" customHeight="1">
      <c r="A39" s="102"/>
      <c r="B39" s="102"/>
      <c r="C39" s="102"/>
      <c r="D39" s="52" t="s">
        <v>315</v>
      </c>
      <c r="E39" s="15" t="s">
        <v>25</v>
      </c>
    </row>
    <row r="40" spans="1:5" ht="18" customHeight="1">
      <c r="A40" s="102"/>
      <c r="B40" s="102"/>
      <c r="C40" s="102"/>
      <c r="D40" s="53" t="s">
        <v>98</v>
      </c>
      <c r="E40" s="15" t="s">
        <v>25</v>
      </c>
    </row>
    <row r="41" spans="1:5" ht="18" customHeight="1">
      <c r="A41" s="110"/>
      <c r="B41" s="110"/>
      <c r="C41" s="102" t="s">
        <v>44</v>
      </c>
      <c r="D41" s="110"/>
      <c r="E41" s="15" t="s">
        <v>25</v>
      </c>
    </row>
    <row r="42" spans="1:5" ht="18" customHeight="1">
      <c r="A42" s="110"/>
      <c r="B42" s="102" t="s">
        <v>10</v>
      </c>
      <c r="C42" s="110"/>
      <c r="D42" s="110"/>
      <c r="E42" s="15">
        <v>187212000</v>
      </c>
    </row>
    <row r="43" spans="1:5" ht="18" customHeight="1">
      <c r="A43" s="116" t="s">
        <v>446</v>
      </c>
      <c r="B43" s="116" t="s">
        <v>373</v>
      </c>
      <c r="C43" s="118"/>
      <c r="D43" s="119"/>
      <c r="E43" s="64" t="s">
        <v>476</v>
      </c>
    </row>
    <row r="44" spans="1:5" ht="18" customHeight="1">
      <c r="A44" s="102"/>
      <c r="B44" s="102"/>
      <c r="C44" s="102" t="s">
        <v>44</v>
      </c>
      <c r="D44" s="110"/>
      <c r="E44" s="15" t="s">
        <v>25</v>
      </c>
    </row>
    <row r="45" spans="1:5" ht="18" customHeight="1">
      <c r="A45" s="102"/>
      <c r="B45" s="102" t="s">
        <v>106</v>
      </c>
      <c r="C45" s="115" t="s">
        <v>107</v>
      </c>
      <c r="D45" s="52" t="s">
        <v>314</v>
      </c>
      <c r="E45" s="15" t="s">
        <v>25</v>
      </c>
    </row>
    <row r="46" spans="1:5" ht="18" customHeight="1">
      <c r="A46" s="102"/>
      <c r="B46" s="102"/>
      <c r="C46" s="115"/>
      <c r="D46" s="52" t="s">
        <v>315</v>
      </c>
      <c r="E46" s="15" t="s">
        <v>25</v>
      </c>
    </row>
    <row r="47" spans="1:5" ht="18" customHeight="1">
      <c r="A47" s="102"/>
      <c r="B47" s="102"/>
      <c r="C47" s="102"/>
      <c r="D47" s="53" t="s">
        <v>98</v>
      </c>
      <c r="E47" s="15" t="s">
        <v>25</v>
      </c>
    </row>
    <row r="48" spans="1:5" ht="18" customHeight="1">
      <c r="A48" s="102"/>
      <c r="B48" s="102"/>
      <c r="C48" s="115" t="s">
        <v>108</v>
      </c>
      <c r="D48" s="52" t="s">
        <v>314</v>
      </c>
      <c r="E48" s="15" t="s">
        <v>25</v>
      </c>
    </row>
    <row r="49" spans="1:5" ht="18" customHeight="1">
      <c r="A49" s="102"/>
      <c r="B49" s="102"/>
      <c r="C49" s="115"/>
      <c r="D49" s="52" t="s">
        <v>315</v>
      </c>
      <c r="E49" s="15">
        <v>4213000</v>
      </c>
    </row>
    <row r="50" spans="1:5" ht="18" customHeight="1">
      <c r="A50" s="102"/>
      <c r="B50" s="102"/>
      <c r="C50" s="102"/>
      <c r="D50" s="53" t="s">
        <v>98</v>
      </c>
      <c r="E50" s="15">
        <v>4213000</v>
      </c>
    </row>
    <row r="51" spans="1:5" ht="18" customHeight="1">
      <c r="A51" s="110"/>
      <c r="B51" s="110"/>
      <c r="C51" s="102" t="s">
        <v>44</v>
      </c>
      <c r="D51" s="110"/>
      <c r="E51" s="15">
        <v>4213000</v>
      </c>
    </row>
    <row r="52" spans="1:5" ht="18" customHeight="1">
      <c r="A52" s="117"/>
      <c r="B52" s="124" t="s">
        <v>10</v>
      </c>
      <c r="C52" s="117"/>
      <c r="D52" s="117"/>
      <c r="E52" s="65">
        <v>4213000</v>
      </c>
    </row>
    <row r="53" spans="1:5" ht="18" customHeight="1">
      <c r="A53" s="115" t="s">
        <v>502</v>
      </c>
      <c r="B53" s="102" t="s">
        <v>105</v>
      </c>
      <c r="C53" s="103" t="s">
        <v>503</v>
      </c>
      <c r="D53" s="110"/>
      <c r="E53" s="72">
        <v>32103000</v>
      </c>
    </row>
    <row r="54" spans="1:5" ht="18" customHeight="1">
      <c r="A54" s="102"/>
      <c r="B54" s="102"/>
      <c r="C54" s="102" t="s">
        <v>44</v>
      </c>
      <c r="D54" s="110"/>
      <c r="E54" s="72">
        <v>32103000</v>
      </c>
    </row>
    <row r="55" spans="1:5" ht="18" customHeight="1">
      <c r="A55" s="102"/>
      <c r="B55" s="102" t="s">
        <v>106</v>
      </c>
      <c r="C55" s="115" t="s">
        <v>107</v>
      </c>
      <c r="D55" s="52"/>
      <c r="E55" s="72" t="s">
        <v>25</v>
      </c>
    </row>
    <row r="56" spans="1:5" ht="18" customHeight="1">
      <c r="A56" s="102"/>
      <c r="B56" s="102"/>
      <c r="C56" s="102"/>
      <c r="D56" s="53" t="s">
        <v>98</v>
      </c>
      <c r="E56" s="72" t="s">
        <v>25</v>
      </c>
    </row>
    <row r="57" spans="1:5" ht="18" customHeight="1">
      <c r="A57" s="102"/>
      <c r="B57" s="102"/>
      <c r="C57" s="115" t="s">
        <v>108</v>
      </c>
      <c r="D57" s="52"/>
      <c r="E57" s="72" t="s">
        <v>25</v>
      </c>
    </row>
    <row r="58" spans="1:5" ht="18" customHeight="1">
      <c r="A58" s="102"/>
      <c r="B58" s="102"/>
      <c r="C58" s="102"/>
      <c r="D58" s="53" t="s">
        <v>98</v>
      </c>
      <c r="E58" s="72" t="s">
        <v>25</v>
      </c>
    </row>
    <row r="59" spans="1:5" ht="18" customHeight="1">
      <c r="A59" s="110"/>
      <c r="B59" s="110"/>
      <c r="C59" s="102" t="s">
        <v>44</v>
      </c>
      <c r="D59" s="110"/>
      <c r="E59" s="72" t="s">
        <v>25</v>
      </c>
    </row>
    <row r="60" spans="1:5" ht="18" customHeight="1" thickBot="1">
      <c r="A60" s="114"/>
      <c r="B60" s="113" t="s">
        <v>10</v>
      </c>
      <c r="C60" s="114"/>
      <c r="D60" s="114"/>
      <c r="E60" s="73">
        <v>32103000</v>
      </c>
    </row>
    <row r="61" spans="1:5" ht="18" customHeight="1" thickTop="1">
      <c r="A61" s="108" t="s">
        <v>388</v>
      </c>
      <c r="B61" s="121" t="s">
        <v>105</v>
      </c>
      <c r="C61" s="122"/>
      <c r="D61" s="123"/>
      <c r="E61" s="64">
        <f>E24+E33+E53</f>
        <v>73810260516</v>
      </c>
    </row>
    <row r="62" spans="1:5" ht="18" customHeight="1">
      <c r="A62" s="108"/>
      <c r="B62" s="102" t="s">
        <v>106</v>
      </c>
      <c r="C62" s="111" t="s">
        <v>319</v>
      </c>
      <c r="D62" s="112"/>
      <c r="E62" s="15">
        <f>E27</f>
        <v>2462739000</v>
      </c>
    </row>
    <row r="63" spans="1:5" ht="18" customHeight="1">
      <c r="A63" s="108"/>
      <c r="B63" s="102"/>
      <c r="C63" s="111" t="s">
        <v>320</v>
      </c>
      <c r="D63" s="112"/>
      <c r="E63" s="15">
        <f>E50+E30</f>
        <v>23498021975</v>
      </c>
    </row>
    <row r="64" spans="1:5" ht="18" customHeight="1">
      <c r="A64" s="108"/>
      <c r="B64" s="110"/>
      <c r="C64" s="104" t="s">
        <v>44</v>
      </c>
      <c r="D64" s="106"/>
      <c r="E64" s="15">
        <f>SUM(E62:E63)</f>
        <v>25960760975</v>
      </c>
    </row>
    <row r="65" spans="1:5" ht="18" customHeight="1">
      <c r="A65" s="120"/>
      <c r="B65" s="102" t="s">
        <v>10</v>
      </c>
      <c r="C65" s="110"/>
      <c r="D65" s="110"/>
      <c r="E65" s="15">
        <f>E61+E64</f>
        <v>99771021491</v>
      </c>
    </row>
    <row r="66" spans="1:5" ht="18" customHeight="1">
      <c r="A66" s="58" t="s">
        <v>374</v>
      </c>
      <c r="B66" s="104" t="s">
        <v>105</v>
      </c>
      <c r="C66" s="105"/>
      <c r="D66" s="106"/>
      <c r="E66" s="15">
        <v>219315000</v>
      </c>
    </row>
    <row r="67" spans="1:5" ht="18" customHeight="1">
      <c r="A67" s="107" t="s">
        <v>375</v>
      </c>
      <c r="B67" s="104" t="s">
        <v>105</v>
      </c>
      <c r="C67" s="105"/>
      <c r="D67" s="106"/>
      <c r="E67" s="15">
        <f>+E61-E66</f>
        <v>73590945516</v>
      </c>
    </row>
    <row r="68" spans="1:5" ht="18" customHeight="1">
      <c r="A68" s="108"/>
      <c r="B68" s="102" t="s">
        <v>106</v>
      </c>
      <c r="C68" s="111" t="s">
        <v>319</v>
      </c>
      <c r="D68" s="112"/>
      <c r="E68" s="15">
        <v>2462739000</v>
      </c>
    </row>
    <row r="69" spans="1:5" ht="18" customHeight="1">
      <c r="A69" s="108"/>
      <c r="B69" s="102"/>
      <c r="C69" s="111" t="s">
        <v>320</v>
      </c>
      <c r="D69" s="112"/>
      <c r="E69" s="15">
        <v>23498021975</v>
      </c>
    </row>
    <row r="70" spans="1:5" ht="18" customHeight="1">
      <c r="A70" s="108"/>
      <c r="B70" s="110"/>
      <c r="C70" s="104" t="s">
        <v>44</v>
      </c>
      <c r="D70" s="106"/>
      <c r="E70" s="15">
        <v>25960760975</v>
      </c>
    </row>
    <row r="71" spans="1:5" ht="18" customHeight="1" thickBot="1">
      <c r="A71" s="109"/>
      <c r="B71" s="113" t="s">
        <v>10</v>
      </c>
      <c r="C71" s="114"/>
      <c r="D71" s="114"/>
      <c r="E71" s="63">
        <f>E67+E70</f>
        <v>99551706491</v>
      </c>
    </row>
    <row r="72" spans="1:5" ht="16.5" thickTop="1"/>
  </sheetData>
  <mergeCells count="68">
    <mergeCell ref="A53:A60"/>
    <mergeCell ref="B53:B54"/>
    <mergeCell ref="C53:D53"/>
    <mergeCell ref="C54:D54"/>
    <mergeCell ref="B55:B59"/>
    <mergeCell ref="C55:C56"/>
    <mergeCell ref="C57:C58"/>
    <mergeCell ref="C59:D59"/>
    <mergeCell ref="B60:D60"/>
    <mergeCell ref="C11:D11"/>
    <mergeCell ref="C12:D12"/>
    <mergeCell ref="C14:D14"/>
    <mergeCell ref="C28:C30"/>
    <mergeCell ref="C31:D31"/>
    <mergeCell ref="C13:D13"/>
    <mergeCell ref="C20:D20"/>
    <mergeCell ref="C21:D21"/>
    <mergeCell ref="C15:D15"/>
    <mergeCell ref="C16:D16"/>
    <mergeCell ref="B32:D32"/>
    <mergeCell ref="C6:D6"/>
    <mergeCell ref="A7:A32"/>
    <mergeCell ref="B7:B24"/>
    <mergeCell ref="C7:D7"/>
    <mergeCell ref="C19:D19"/>
    <mergeCell ref="C22:D22"/>
    <mergeCell ref="C23:D23"/>
    <mergeCell ref="C24:D24"/>
    <mergeCell ref="B25:B31"/>
    <mergeCell ref="C25:C27"/>
    <mergeCell ref="C17:D17"/>
    <mergeCell ref="C18:D18"/>
    <mergeCell ref="C10:D10"/>
    <mergeCell ref="C8:D8"/>
    <mergeCell ref="C9:D9"/>
    <mergeCell ref="A43:A52"/>
    <mergeCell ref="B43:B44"/>
    <mergeCell ref="C43:D43"/>
    <mergeCell ref="C44:D44"/>
    <mergeCell ref="A61:A65"/>
    <mergeCell ref="B61:D61"/>
    <mergeCell ref="B62:B64"/>
    <mergeCell ref="C62:D62"/>
    <mergeCell ref="C63:D63"/>
    <mergeCell ref="C64:D64"/>
    <mergeCell ref="B65:D65"/>
    <mergeCell ref="B45:B51"/>
    <mergeCell ref="C45:C47"/>
    <mergeCell ref="C48:C50"/>
    <mergeCell ref="C51:D51"/>
    <mergeCell ref="B52:D52"/>
    <mergeCell ref="A33:A42"/>
    <mergeCell ref="B33:B34"/>
    <mergeCell ref="C33:D33"/>
    <mergeCell ref="C34:D34"/>
    <mergeCell ref="B35:B41"/>
    <mergeCell ref="C35:C37"/>
    <mergeCell ref="C38:C40"/>
    <mergeCell ref="C41:D41"/>
    <mergeCell ref="B42:D42"/>
    <mergeCell ref="B66:D66"/>
    <mergeCell ref="A67:A71"/>
    <mergeCell ref="B67:D67"/>
    <mergeCell ref="B68:B70"/>
    <mergeCell ref="C68:D68"/>
    <mergeCell ref="C69:D69"/>
    <mergeCell ref="C70:D70"/>
    <mergeCell ref="B71:D71"/>
  </mergeCells>
  <phoneticPr fontId="10"/>
  <printOptions horizontalCentered="1"/>
  <pageMargins left="0.59055118110236227" right="0.39370078740157483" top="0.39370078740157483" bottom="0.39370078740157483" header="0.19685039370078741" footer="0.19685039370078741"/>
  <pageSetup paperSize="9" scale="61" orientation="portrait" r:id="rId1"/>
  <headerFooter>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2"/>
  <sheetViews>
    <sheetView zoomScale="90" zoomScaleNormal="90" workbookViewId="0">
      <selection activeCell="D9" sqref="D9"/>
    </sheetView>
  </sheetViews>
  <sheetFormatPr defaultColWidth="8.875" defaultRowHeight="20.25" customHeight="1"/>
  <cols>
    <col min="1" max="1" width="23.375" style="13" customWidth="1"/>
    <col min="2" max="6" width="17.625" style="13" customWidth="1"/>
    <col min="7" max="7" width="13.375" style="13" bestFit="1" customWidth="1"/>
    <col min="8" max="8" width="15.5" style="13" bestFit="1" customWidth="1"/>
    <col min="9" max="9" width="9.5" style="13" bestFit="1" customWidth="1"/>
    <col min="10" max="16384" width="8.875" style="13"/>
  </cols>
  <sheetData>
    <row r="1" spans="1:6" ht="20.25" customHeight="1">
      <c r="A1" s="127" t="s">
        <v>349</v>
      </c>
      <c r="B1" s="128"/>
      <c r="C1" s="128"/>
      <c r="D1" s="128"/>
      <c r="E1" s="128"/>
      <c r="F1" s="128"/>
    </row>
    <row r="2" spans="1:6" ht="20.25" customHeight="1">
      <c r="A2" s="13" t="s">
        <v>405</v>
      </c>
      <c r="B2" s="59"/>
      <c r="C2" s="59"/>
      <c r="D2" s="59"/>
      <c r="E2" s="59"/>
      <c r="F2" s="17" t="s">
        <v>493</v>
      </c>
    </row>
    <row r="3" spans="1:6" ht="20.25" customHeight="1">
      <c r="A3" s="13" t="s">
        <v>393</v>
      </c>
      <c r="B3" s="59"/>
      <c r="C3" s="59"/>
      <c r="D3" s="59"/>
      <c r="E3" s="59"/>
      <c r="F3" s="17"/>
    </row>
    <row r="4" spans="1:6" ht="20.25" customHeight="1">
      <c r="B4" s="59"/>
      <c r="C4" s="59"/>
      <c r="D4" s="59"/>
      <c r="E4" s="59"/>
      <c r="F4" s="17" t="s">
        <v>488</v>
      </c>
    </row>
    <row r="5" spans="1:6" ht="20.25" customHeight="1">
      <c r="A5" s="129" t="s">
        <v>80</v>
      </c>
      <c r="B5" s="131" t="s">
        <v>95</v>
      </c>
      <c r="C5" s="131" t="s">
        <v>350</v>
      </c>
      <c r="D5" s="131"/>
      <c r="E5" s="131"/>
      <c r="F5" s="131"/>
    </row>
    <row r="6" spans="1:6" ht="20.25" customHeight="1">
      <c r="A6" s="129"/>
      <c r="B6" s="131"/>
      <c r="C6" s="131" t="s">
        <v>106</v>
      </c>
      <c r="D6" s="131" t="s">
        <v>447</v>
      </c>
      <c r="E6" s="131" t="s">
        <v>105</v>
      </c>
      <c r="F6" s="131" t="s">
        <v>31</v>
      </c>
    </row>
    <row r="7" spans="1:6" ht="20.25" customHeight="1" thickBot="1">
      <c r="A7" s="130"/>
      <c r="B7" s="132"/>
      <c r="C7" s="132"/>
      <c r="D7" s="132"/>
      <c r="E7" s="132"/>
      <c r="F7" s="132"/>
    </row>
    <row r="8" spans="1:6" ht="20.25" customHeight="1" thickTop="1">
      <c r="A8" s="18" t="s">
        <v>206</v>
      </c>
      <c r="B8" s="68">
        <v>115579631539</v>
      </c>
      <c r="C8" s="68">
        <f>C12-C9</f>
        <v>25246608975</v>
      </c>
      <c r="D8" s="68">
        <f>D12-D10</f>
        <v>4900800000</v>
      </c>
      <c r="E8" s="68">
        <f>E12-E10</f>
        <v>71896159179</v>
      </c>
      <c r="F8" s="68">
        <f>B8-C8-D8-E8</f>
        <v>13536063385</v>
      </c>
    </row>
    <row r="9" spans="1:6" ht="20.25" customHeight="1">
      <c r="A9" s="18" t="s">
        <v>351</v>
      </c>
      <c r="B9" s="68">
        <v>1928670845</v>
      </c>
      <c r="C9" s="68">
        <v>714152000</v>
      </c>
      <c r="D9" s="68">
        <v>8221000</v>
      </c>
      <c r="E9" s="68">
        <v>32103000</v>
      </c>
      <c r="F9" s="68">
        <f>+B9-SUM(C9:E9)</f>
        <v>1174194845</v>
      </c>
    </row>
    <row r="10" spans="1:6" ht="20.25" customHeight="1">
      <c r="A10" s="18" t="s">
        <v>352</v>
      </c>
      <c r="B10" s="68">
        <v>1950286337</v>
      </c>
      <c r="C10" s="68" t="s">
        <v>25</v>
      </c>
      <c r="D10" s="68">
        <v>255500000</v>
      </c>
      <c r="E10" s="68">
        <f>B10-D10</f>
        <v>1694786337</v>
      </c>
      <c r="F10" s="68" t="s">
        <v>25</v>
      </c>
    </row>
    <row r="11" spans="1:6" ht="20.25" customHeight="1">
      <c r="A11" s="18" t="s">
        <v>31</v>
      </c>
      <c r="B11" s="68" t="s">
        <v>25</v>
      </c>
      <c r="C11" s="68" t="s">
        <v>25</v>
      </c>
      <c r="D11" s="68" t="s">
        <v>25</v>
      </c>
      <c r="E11" s="68" t="s">
        <v>25</v>
      </c>
      <c r="F11" s="68" t="s">
        <v>25</v>
      </c>
    </row>
    <row r="12" spans="1:6" ht="20.25" customHeight="1">
      <c r="A12" s="19" t="s">
        <v>10</v>
      </c>
      <c r="B12" s="68">
        <f>SUM(B8:B10)</f>
        <v>119458588721</v>
      </c>
      <c r="C12" s="68">
        <v>25960760975</v>
      </c>
      <c r="D12" s="68">
        <v>5156300000</v>
      </c>
      <c r="E12" s="68">
        <v>73590945516</v>
      </c>
      <c r="F12" s="68">
        <f>SUM(F8:F10)</f>
        <v>14710258230</v>
      </c>
    </row>
  </sheetData>
  <mergeCells count="8">
    <mergeCell ref="A1:F1"/>
    <mergeCell ref="A5:A7"/>
    <mergeCell ref="B5:B7"/>
    <mergeCell ref="C5:F5"/>
    <mergeCell ref="C6:C7"/>
    <mergeCell ref="D6:D7"/>
    <mergeCell ref="E6:E7"/>
    <mergeCell ref="F6:F7"/>
  </mergeCells>
  <phoneticPr fontId="10"/>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B10"/>
  <sheetViews>
    <sheetView workbookViewId="0">
      <selection activeCell="D9" sqref="D9"/>
    </sheetView>
  </sheetViews>
  <sheetFormatPr defaultColWidth="8.875" defaultRowHeight="15.75"/>
  <cols>
    <col min="1" max="1" width="45.625" style="16" customWidth="1"/>
    <col min="2" max="2" width="30.625" style="16" customWidth="1"/>
    <col min="3" max="16384" width="8.875" style="16"/>
  </cols>
  <sheetData>
    <row r="1" spans="1:2" ht="30">
      <c r="A1" s="1" t="s">
        <v>99</v>
      </c>
    </row>
    <row r="2" spans="1:2" ht="18.75">
      <c r="A2" s="13" t="s">
        <v>405</v>
      </c>
    </row>
    <row r="3" spans="1:2" ht="18.75">
      <c r="A3" s="13" t="s">
        <v>493</v>
      </c>
    </row>
    <row r="4" spans="1:2" ht="18.75">
      <c r="A4" s="13" t="s">
        <v>393</v>
      </c>
    </row>
    <row r="5" spans="1:2" ht="18.75">
      <c r="B5" s="14" t="s">
        <v>26</v>
      </c>
    </row>
    <row r="6" spans="1:2" ht="22.5" customHeight="1">
      <c r="A6" s="38" t="s">
        <v>27</v>
      </c>
      <c r="B6" s="38" t="s">
        <v>84</v>
      </c>
    </row>
    <row r="7" spans="1:2" ht="18" customHeight="1">
      <c r="A7" s="52" t="s">
        <v>486</v>
      </c>
      <c r="B7" s="15">
        <v>1046953248</v>
      </c>
    </row>
    <row r="8" spans="1:2" ht="18" customHeight="1">
      <c r="A8" s="52" t="s">
        <v>100</v>
      </c>
      <c r="B8" s="15" t="s">
        <v>25</v>
      </c>
    </row>
    <row r="9" spans="1:2" ht="18" customHeight="1">
      <c r="A9" s="52"/>
      <c r="B9" s="15"/>
    </row>
    <row r="10" spans="1:2" ht="18" customHeight="1">
      <c r="A10" s="53" t="s">
        <v>10</v>
      </c>
      <c r="B10" s="15">
        <v>1046953248</v>
      </c>
    </row>
  </sheetData>
  <phoneticPr fontId="10"/>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9" customWidth="1"/>
    <col min="2" max="2" width="18.875" style="29" customWidth="1"/>
    <col min="3" max="3" width="8.875" style="29" hidden="1" customWidth="1"/>
    <col min="4" max="4" width="33.875" style="29" customWidth="1"/>
    <col min="5" max="7" width="18.875" style="29" customWidth="1"/>
    <col min="8" max="16384" width="8.875" style="29"/>
  </cols>
  <sheetData>
    <row r="1" spans="1:5" ht="17.100000000000001" customHeight="1">
      <c r="E1" s="9" t="s">
        <v>109</v>
      </c>
    </row>
    <row r="2" spans="1:5" ht="21">
      <c r="A2" s="133" t="s">
        <v>401</v>
      </c>
      <c r="B2" s="134"/>
      <c r="C2" s="134"/>
      <c r="D2" s="134"/>
      <c r="E2" s="134"/>
    </row>
    <row r="3" spans="1:5" ht="13.5">
      <c r="A3" s="135" t="s">
        <v>473</v>
      </c>
      <c r="B3" s="134"/>
      <c r="C3" s="134"/>
      <c r="D3" s="134"/>
      <c r="E3" s="134"/>
    </row>
    <row r="4" spans="1:5" ht="13.5">
      <c r="A4" s="10" t="s">
        <v>405</v>
      </c>
    </row>
    <row r="5" spans="1:5" ht="17.100000000000001" customHeight="1">
      <c r="A5" s="10" t="s">
        <v>393</v>
      </c>
      <c r="E5" s="11" t="s">
        <v>110</v>
      </c>
    </row>
    <row r="6" spans="1:5" ht="27" customHeight="1">
      <c r="A6" s="33" t="s">
        <v>111</v>
      </c>
      <c r="B6" s="33" t="s">
        <v>95</v>
      </c>
      <c r="C6" s="33"/>
      <c r="D6" s="33" t="s">
        <v>111</v>
      </c>
      <c r="E6" s="33" t="s">
        <v>95</v>
      </c>
    </row>
    <row r="7" spans="1:5" ht="17.100000000000001" customHeight="1">
      <c r="A7" s="30" t="s">
        <v>112</v>
      </c>
      <c r="B7" s="32"/>
      <c r="C7" s="32"/>
      <c r="D7" s="30" t="s">
        <v>113</v>
      </c>
      <c r="E7" s="32"/>
    </row>
    <row r="8" spans="1:5" ht="17.100000000000001" customHeight="1">
      <c r="A8" s="30" t="s">
        <v>114</v>
      </c>
      <c r="B8" s="31">
        <v>543327725522</v>
      </c>
      <c r="C8" s="32"/>
      <c r="D8" s="30" t="s">
        <v>115</v>
      </c>
      <c r="E8" s="31">
        <v>123041967976</v>
      </c>
    </row>
    <row r="9" spans="1:5" ht="17.100000000000001" customHeight="1">
      <c r="A9" s="30" t="s">
        <v>116</v>
      </c>
      <c r="B9" s="31">
        <v>527800468783</v>
      </c>
      <c r="C9" s="32"/>
      <c r="D9" s="30" t="s">
        <v>117</v>
      </c>
      <c r="E9" s="31">
        <v>102293725002</v>
      </c>
    </row>
    <row r="10" spans="1:5" ht="17.100000000000001" customHeight="1">
      <c r="A10" s="30" t="s">
        <v>118</v>
      </c>
      <c r="B10" s="31">
        <v>187285966813</v>
      </c>
      <c r="C10" s="32"/>
      <c r="D10" s="30" t="s">
        <v>119</v>
      </c>
      <c r="E10" s="31" t="s">
        <v>25</v>
      </c>
    </row>
    <row r="11" spans="1:5" ht="17.100000000000001" customHeight="1">
      <c r="A11" s="30" t="s">
        <v>120</v>
      </c>
      <c r="B11" s="31">
        <v>65730919229</v>
      </c>
      <c r="C11" s="32"/>
      <c r="D11" s="30" t="s">
        <v>121</v>
      </c>
      <c r="E11" s="31">
        <v>20748242974</v>
      </c>
    </row>
    <row r="12" spans="1:5" ht="17.100000000000001" customHeight="1">
      <c r="A12" s="30" t="s">
        <v>122</v>
      </c>
      <c r="B12" s="31">
        <v>2570880000</v>
      </c>
      <c r="C12" s="32"/>
      <c r="D12" s="30" t="s">
        <v>123</v>
      </c>
      <c r="E12" s="31" t="s">
        <v>25</v>
      </c>
    </row>
    <row r="13" spans="1:5" ht="17.100000000000001" customHeight="1">
      <c r="A13" s="30" t="s">
        <v>124</v>
      </c>
      <c r="B13" s="31">
        <v>253521942552</v>
      </c>
      <c r="C13" s="32"/>
      <c r="D13" s="30" t="s">
        <v>125</v>
      </c>
      <c r="E13" s="31" t="s">
        <v>25</v>
      </c>
    </row>
    <row r="14" spans="1:5" ht="17.100000000000001" customHeight="1">
      <c r="A14" s="30" t="s">
        <v>126</v>
      </c>
      <c r="B14" s="31">
        <v>-140114032636</v>
      </c>
      <c r="C14" s="32"/>
      <c r="D14" s="30" t="s">
        <v>127</v>
      </c>
      <c r="E14" s="31">
        <v>13139625175</v>
      </c>
    </row>
    <row r="15" spans="1:5" ht="17.100000000000001" customHeight="1">
      <c r="A15" s="30" t="s">
        <v>128</v>
      </c>
      <c r="B15" s="31">
        <v>29028105257</v>
      </c>
      <c r="C15" s="32"/>
      <c r="D15" s="30" t="s">
        <v>129</v>
      </c>
      <c r="E15" s="31">
        <v>10417751402</v>
      </c>
    </row>
    <row r="16" spans="1:5" ht="17.100000000000001" customHeight="1">
      <c r="A16" s="30" t="s">
        <v>130</v>
      </c>
      <c r="B16" s="31">
        <v>-23739811465</v>
      </c>
      <c r="C16" s="32"/>
      <c r="D16" s="30" t="s">
        <v>131</v>
      </c>
      <c r="E16" s="31">
        <v>8200249</v>
      </c>
    </row>
    <row r="17" spans="1:5" ht="17.100000000000001" customHeight="1">
      <c r="A17" s="30" t="s">
        <v>132</v>
      </c>
      <c r="B17" s="31">
        <v>911720268</v>
      </c>
      <c r="C17" s="32"/>
      <c r="D17" s="30" t="s">
        <v>133</v>
      </c>
      <c r="E17" s="31" t="s">
        <v>25</v>
      </c>
    </row>
    <row r="18" spans="1:5" ht="17.100000000000001" customHeight="1">
      <c r="A18" s="30" t="s">
        <v>134</v>
      </c>
      <c r="B18" s="31">
        <v>-911720266</v>
      </c>
      <c r="C18" s="32"/>
      <c r="D18" s="30" t="s">
        <v>135</v>
      </c>
      <c r="E18" s="31" t="s">
        <v>25</v>
      </c>
    </row>
    <row r="19" spans="1:5" ht="17.100000000000001" customHeight="1">
      <c r="A19" s="30" t="s">
        <v>136</v>
      </c>
      <c r="B19" s="31" t="s">
        <v>25</v>
      </c>
      <c r="C19" s="32"/>
      <c r="D19" s="30" t="s">
        <v>137</v>
      </c>
      <c r="E19" s="31" t="s">
        <v>25</v>
      </c>
    </row>
    <row r="20" spans="1:5" ht="17.100000000000001" customHeight="1">
      <c r="A20" s="30" t="s">
        <v>138</v>
      </c>
      <c r="B20" s="31" t="s">
        <v>25</v>
      </c>
      <c r="C20" s="32"/>
      <c r="D20" s="30" t="s">
        <v>139</v>
      </c>
      <c r="E20" s="31">
        <v>1501607438</v>
      </c>
    </row>
    <row r="21" spans="1:5" ht="17.100000000000001" customHeight="1">
      <c r="A21" s="30" t="s">
        <v>140</v>
      </c>
      <c r="B21" s="31" t="s">
        <v>25</v>
      </c>
      <c r="C21" s="32"/>
      <c r="D21" s="30" t="s">
        <v>141</v>
      </c>
      <c r="E21" s="31">
        <v>1212066086</v>
      </c>
    </row>
    <row r="22" spans="1:5" ht="17.100000000000001" customHeight="1">
      <c r="A22" s="30" t="s">
        <v>142</v>
      </c>
      <c r="B22" s="31" t="s">
        <v>25</v>
      </c>
      <c r="C22" s="32"/>
      <c r="D22" s="30" t="s">
        <v>125</v>
      </c>
      <c r="E22" s="31" t="s">
        <v>25</v>
      </c>
    </row>
    <row r="23" spans="1:5" ht="17.100000000000001" customHeight="1">
      <c r="A23" s="30" t="s">
        <v>143</v>
      </c>
      <c r="B23" s="31" t="s">
        <v>25</v>
      </c>
      <c r="C23" s="32"/>
      <c r="D23" s="34" t="s">
        <v>144</v>
      </c>
      <c r="E23" s="35">
        <v>136181593151</v>
      </c>
    </row>
    <row r="24" spans="1:5" ht="17.100000000000001" customHeight="1">
      <c r="A24" s="30" t="s">
        <v>145</v>
      </c>
      <c r="B24" s="31" t="s">
        <v>25</v>
      </c>
      <c r="C24" s="32"/>
      <c r="D24" s="30" t="s">
        <v>146</v>
      </c>
      <c r="E24" s="32"/>
    </row>
    <row r="25" spans="1:5" ht="17.100000000000001" customHeight="1">
      <c r="A25" s="30" t="s">
        <v>147</v>
      </c>
      <c r="B25" s="31">
        <v>287963874</v>
      </c>
      <c r="C25" s="32"/>
      <c r="D25" s="30" t="s">
        <v>148</v>
      </c>
      <c r="E25" s="31">
        <v>553528279232</v>
      </c>
    </row>
    <row r="26" spans="1:5" ht="17.100000000000001" customHeight="1">
      <c r="A26" s="30" t="s">
        <v>149</v>
      </c>
      <c r="B26" s="31">
        <v>338087980857</v>
      </c>
      <c r="C26" s="32"/>
      <c r="D26" s="30" t="s">
        <v>150</v>
      </c>
      <c r="E26" s="31">
        <v>-133934773088</v>
      </c>
    </row>
    <row r="27" spans="1:5" ht="17.100000000000001" customHeight="1">
      <c r="A27" s="30" t="s">
        <v>120</v>
      </c>
      <c r="B27" s="31">
        <v>47493418547</v>
      </c>
      <c r="C27" s="32"/>
      <c r="D27" s="32"/>
      <c r="E27" s="32"/>
    </row>
    <row r="28" spans="1:5" ht="17.100000000000001" customHeight="1">
      <c r="A28" s="30" t="s">
        <v>124</v>
      </c>
      <c r="B28" s="31">
        <v>3512869220</v>
      </c>
      <c r="C28" s="32"/>
      <c r="D28" s="32"/>
      <c r="E28" s="32"/>
    </row>
    <row r="29" spans="1:5" ht="17.100000000000001" customHeight="1">
      <c r="A29" s="30" t="s">
        <v>126</v>
      </c>
      <c r="B29" s="31">
        <v>-2739548442</v>
      </c>
      <c r="C29" s="32"/>
      <c r="D29" s="32"/>
      <c r="E29" s="32"/>
    </row>
    <row r="30" spans="1:5" ht="17.100000000000001" customHeight="1">
      <c r="A30" s="30" t="s">
        <v>128</v>
      </c>
      <c r="B30" s="31">
        <v>757175475986</v>
      </c>
      <c r="C30" s="32"/>
      <c r="D30" s="32"/>
      <c r="E30" s="32"/>
    </row>
    <row r="31" spans="1:5" ht="17.100000000000001" customHeight="1">
      <c r="A31" s="30" t="s">
        <v>130</v>
      </c>
      <c r="B31" s="31">
        <v>-469352812210</v>
      </c>
      <c r="C31" s="32"/>
      <c r="D31" s="32"/>
      <c r="E31" s="32"/>
    </row>
    <row r="32" spans="1:5" ht="17.100000000000001" customHeight="1">
      <c r="A32" s="30" t="s">
        <v>143</v>
      </c>
      <c r="B32" s="31" t="s">
        <v>25</v>
      </c>
      <c r="C32" s="32"/>
      <c r="D32" s="32"/>
      <c r="E32" s="32"/>
    </row>
    <row r="33" spans="1:5" ht="17.100000000000001" customHeight="1">
      <c r="A33" s="30" t="s">
        <v>145</v>
      </c>
      <c r="B33" s="31" t="s">
        <v>25</v>
      </c>
      <c r="C33" s="32"/>
      <c r="D33" s="32"/>
      <c r="E33" s="32"/>
    </row>
    <row r="34" spans="1:5" ht="17.100000000000001" customHeight="1">
      <c r="A34" s="30" t="s">
        <v>147</v>
      </c>
      <c r="B34" s="31">
        <v>1998577756</v>
      </c>
      <c r="C34" s="32"/>
      <c r="D34" s="32"/>
      <c r="E34" s="32"/>
    </row>
    <row r="35" spans="1:5" ht="17.100000000000001" customHeight="1">
      <c r="A35" s="30" t="s">
        <v>151</v>
      </c>
      <c r="B35" s="31">
        <v>29340268643</v>
      </c>
      <c r="C35" s="32"/>
      <c r="D35" s="32"/>
      <c r="E35" s="32"/>
    </row>
    <row r="36" spans="1:5" ht="17.100000000000001" customHeight="1">
      <c r="A36" s="30" t="s">
        <v>152</v>
      </c>
      <c r="B36" s="31">
        <v>-26913747530</v>
      </c>
      <c r="C36" s="32"/>
      <c r="D36" s="32"/>
      <c r="E36" s="32"/>
    </row>
    <row r="37" spans="1:5" ht="17.100000000000001" customHeight="1">
      <c r="A37" s="30" t="s">
        <v>153</v>
      </c>
      <c r="B37" s="31">
        <v>88464052</v>
      </c>
      <c r="C37" s="32"/>
      <c r="D37" s="32"/>
      <c r="E37" s="32"/>
    </row>
    <row r="38" spans="1:5" ht="17.100000000000001" customHeight="1">
      <c r="A38" s="30" t="s">
        <v>154</v>
      </c>
      <c r="B38" s="31">
        <v>88463764</v>
      </c>
      <c r="C38" s="32"/>
      <c r="D38" s="32"/>
      <c r="E38" s="32"/>
    </row>
    <row r="39" spans="1:5" ht="17.100000000000001" customHeight="1">
      <c r="A39" s="30" t="s">
        <v>155</v>
      </c>
      <c r="B39" s="31">
        <v>288</v>
      </c>
      <c r="C39" s="32"/>
      <c r="D39" s="32"/>
      <c r="E39" s="32"/>
    </row>
    <row r="40" spans="1:5" ht="17.100000000000001" customHeight="1">
      <c r="A40" s="30" t="s">
        <v>156</v>
      </c>
      <c r="B40" s="31">
        <v>15438792687</v>
      </c>
      <c r="C40" s="32"/>
      <c r="D40" s="32"/>
      <c r="E40" s="32"/>
    </row>
    <row r="41" spans="1:5" ht="17.100000000000001" customHeight="1">
      <c r="A41" s="30" t="s">
        <v>157</v>
      </c>
      <c r="B41" s="31">
        <v>9219888167</v>
      </c>
      <c r="C41" s="32"/>
      <c r="D41" s="32"/>
      <c r="E41" s="32"/>
    </row>
    <row r="42" spans="1:5" ht="17.100000000000001" customHeight="1">
      <c r="A42" s="30" t="s">
        <v>158</v>
      </c>
      <c r="B42" s="31" t="s">
        <v>25</v>
      </c>
      <c r="C42" s="32"/>
      <c r="D42" s="32"/>
      <c r="E42" s="32"/>
    </row>
    <row r="43" spans="1:5" ht="17.100000000000001" customHeight="1">
      <c r="A43" s="30" t="s">
        <v>159</v>
      </c>
      <c r="B43" s="31">
        <v>9219888167</v>
      </c>
      <c r="C43" s="32"/>
      <c r="D43" s="32"/>
      <c r="E43" s="32"/>
    </row>
    <row r="44" spans="1:5" ht="17.100000000000001" customHeight="1">
      <c r="A44" s="30" t="s">
        <v>143</v>
      </c>
      <c r="B44" s="31" t="s">
        <v>25</v>
      </c>
      <c r="C44" s="32"/>
      <c r="D44" s="32"/>
      <c r="E44" s="32"/>
    </row>
    <row r="45" spans="1:5" ht="17.100000000000001" customHeight="1">
      <c r="A45" s="30" t="s">
        <v>160</v>
      </c>
      <c r="B45" s="31" t="s">
        <v>25</v>
      </c>
      <c r="C45" s="32"/>
      <c r="D45" s="32"/>
      <c r="E45" s="32"/>
    </row>
    <row r="46" spans="1:5" ht="17.100000000000001" customHeight="1">
      <c r="A46" s="30" t="s">
        <v>161</v>
      </c>
      <c r="B46" s="31">
        <v>1971147379</v>
      </c>
      <c r="C46" s="32"/>
      <c r="D46" s="32"/>
      <c r="E46" s="32"/>
    </row>
    <row r="47" spans="1:5" ht="17.100000000000001" customHeight="1">
      <c r="A47" s="30" t="s">
        <v>162</v>
      </c>
      <c r="B47" s="31">
        <v>284954932</v>
      </c>
      <c r="C47" s="32"/>
      <c r="D47" s="32"/>
      <c r="E47" s="32"/>
    </row>
    <row r="48" spans="1:5" ht="17.100000000000001" customHeight="1">
      <c r="A48" s="30" t="s">
        <v>163</v>
      </c>
      <c r="B48" s="31">
        <v>4068931495</v>
      </c>
      <c r="C48" s="32"/>
      <c r="D48" s="32"/>
      <c r="E48" s="32"/>
    </row>
    <row r="49" spans="1:5" ht="17.100000000000001" customHeight="1">
      <c r="A49" s="30" t="s">
        <v>164</v>
      </c>
      <c r="B49" s="31" t="s">
        <v>25</v>
      </c>
      <c r="C49" s="32"/>
      <c r="D49" s="32"/>
      <c r="E49" s="32"/>
    </row>
    <row r="50" spans="1:5" ht="17.100000000000001" customHeight="1">
      <c r="A50" s="30" t="s">
        <v>143</v>
      </c>
      <c r="B50" s="31">
        <v>4068931495</v>
      </c>
      <c r="C50" s="32"/>
      <c r="D50" s="32"/>
      <c r="E50" s="32"/>
    </row>
    <row r="51" spans="1:5" ht="17.100000000000001" customHeight="1">
      <c r="A51" s="30" t="s">
        <v>155</v>
      </c>
      <c r="B51" s="31" t="s">
        <v>25</v>
      </c>
      <c r="C51" s="32"/>
      <c r="D51" s="32"/>
      <c r="E51" s="32"/>
    </row>
    <row r="52" spans="1:5" ht="17.100000000000001" customHeight="1">
      <c r="A52" s="30" t="s">
        <v>165</v>
      </c>
      <c r="B52" s="31">
        <v>-106129286</v>
      </c>
      <c r="C52" s="32"/>
      <c r="D52" s="32"/>
      <c r="E52" s="32"/>
    </row>
    <row r="53" spans="1:5" ht="17.100000000000001" customHeight="1">
      <c r="A53" s="30" t="s">
        <v>166</v>
      </c>
      <c r="B53" s="31">
        <v>12447373773</v>
      </c>
      <c r="C53" s="32"/>
      <c r="D53" s="32"/>
      <c r="E53" s="32"/>
    </row>
    <row r="54" spans="1:5" ht="17.100000000000001" customHeight="1">
      <c r="A54" s="30" t="s">
        <v>167</v>
      </c>
      <c r="B54" s="31">
        <v>1856130576</v>
      </c>
      <c r="C54" s="32"/>
      <c r="D54" s="32"/>
      <c r="E54" s="32"/>
    </row>
    <row r="55" spans="1:5" ht="17.100000000000001" customHeight="1">
      <c r="A55" s="30" t="s">
        <v>168</v>
      </c>
      <c r="B55" s="31">
        <v>445221126</v>
      </c>
      <c r="C55" s="32"/>
      <c r="D55" s="32"/>
      <c r="E55" s="32"/>
    </row>
    <row r="56" spans="1:5" ht="17.100000000000001" customHeight="1">
      <c r="A56" s="30" t="s">
        <v>169</v>
      </c>
      <c r="B56" s="31">
        <v>34987751</v>
      </c>
      <c r="C56" s="32"/>
      <c r="D56" s="32"/>
      <c r="E56" s="32"/>
    </row>
    <row r="57" spans="1:5" ht="17.100000000000001" customHeight="1">
      <c r="A57" s="30" t="s">
        <v>170</v>
      </c>
      <c r="B57" s="31">
        <v>10165565959</v>
      </c>
      <c r="C57" s="32"/>
      <c r="D57" s="32"/>
      <c r="E57" s="32"/>
    </row>
    <row r="58" spans="1:5" ht="17.100000000000001" customHeight="1">
      <c r="A58" s="30" t="s">
        <v>171</v>
      </c>
      <c r="B58" s="31">
        <v>8658226663</v>
      </c>
      <c r="C58" s="32"/>
      <c r="D58" s="32"/>
      <c r="E58" s="32"/>
    </row>
    <row r="59" spans="1:5" ht="17.100000000000001" customHeight="1">
      <c r="A59" s="30" t="s">
        <v>172</v>
      </c>
      <c r="B59" s="31">
        <v>1507339296</v>
      </c>
      <c r="C59" s="32"/>
      <c r="D59" s="32"/>
      <c r="E59" s="32"/>
    </row>
    <row r="60" spans="1:5" ht="17.100000000000001" customHeight="1">
      <c r="A60" s="30" t="s">
        <v>173</v>
      </c>
      <c r="B60" s="31" t="s">
        <v>25</v>
      </c>
      <c r="C60" s="32"/>
      <c r="D60" s="32"/>
      <c r="E60" s="32"/>
    </row>
    <row r="61" spans="1:5" ht="17.100000000000001" customHeight="1">
      <c r="A61" s="30" t="s">
        <v>125</v>
      </c>
      <c r="B61" s="31" t="s">
        <v>25</v>
      </c>
      <c r="C61" s="32"/>
      <c r="D61" s="32"/>
      <c r="E61" s="32"/>
    </row>
    <row r="62" spans="1:5" ht="17.100000000000001" customHeight="1">
      <c r="A62" s="30" t="s">
        <v>174</v>
      </c>
      <c r="B62" s="31">
        <v>-54531639</v>
      </c>
      <c r="C62" s="32"/>
      <c r="D62" s="34" t="s">
        <v>175</v>
      </c>
      <c r="E62" s="35">
        <v>419593506144</v>
      </c>
    </row>
    <row r="63" spans="1:5" ht="17.100000000000001" customHeight="1">
      <c r="A63" s="34" t="s">
        <v>176</v>
      </c>
      <c r="B63" s="35">
        <v>555775099295</v>
      </c>
      <c r="C63" s="36"/>
      <c r="D63" s="34" t="s">
        <v>177</v>
      </c>
      <c r="E63" s="35">
        <v>555775099295</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10"/>
  <printOptions horizontalCentered="1"/>
  <pageMargins left="0.3888888888888889" right="0.3888888888888889" top="0.3888888888888889" bottom="0.3888888888888889" header="0.19444444444444445" footer="0.1944444444444444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topLeftCell="A19" workbookViewId="0">
      <selection sqref="A1:XFD1048576"/>
    </sheetView>
  </sheetViews>
  <sheetFormatPr defaultColWidth="8.875" defaultRowHeight="11.25"/>
  <cols>
    <col min="1" max="1" width="42.875" style="29" customWidth="1"/>
    <col min="2" max="3" width="8.875" style="29" hidden="1" customWidth="1"/>
    <col min="4" max="4" width="10.875" style="29" customWidth="1"/>
    <col min="5" max="5" width="15.875" style="29" customWidth="1"/>
    <col min="6" max="7" width="30.875" style="29" customWidth="1"/>
    <col min="8" max="16384" width="8.875" style="29"/>
  </cols>
  <sheetData>
    <row r="1" spans="1:5" ht="17.100000000000001" customHeight="1">
      <c r="E1" s="9" t="s">
        <v>178</v>
      </c>
    </row>
    <row r="2" spans="1:5" ht="21">
      <c r="A2" s="133" t="s">
        <v>404</v>
      </c>
      <c r="B2" s="134"/>
      <c r="C2" s="134"/>
      <c r="D2" s="134"/>
      <c r="E2" s="134"/>
    </row>
    <row r="3" spans="1:5" ht="13.5">
      <c r="A3" s="135" t="s">
        <v>474</v>
      </c>
      <c r="B3" s="134"/>
      <c r="C3" s="134"/>
      <c r="D3" s="134"/>
      <c r="E3" s="134"/>
    </row>
    <row r="4" spans="1:5" ht="13.5">
      <c r="A4" s="135" t="s">
        <v>475</v>
      </c>
      <c r="B4" s="134"/>
      <c r="C4" s="134"/>
      <c r="D4" s="134"/>
      <c r="E4" s="134"/>
    </row>
    <row r="5" spans="1:5" ht="13.5">
      <c r="A5" s="10" t="s">
        <v>405</v>
      </c>
    </row>
    <row r="6" spans="1:5" ht="17.100000000000001" customHeight="1">
      <c r="A6" s="10" t="s">
        <v>393</v>
      </c>
      <c r="E6" s="11" t="s">
        <v>110</v>
      </c>
    </row>
    <row r="7" spans="1:5" ht="27" customHeight="1">
      <c r="A7" s="142" t="s">
        <v>111</v>
      </c>
      <c r="B7" s="142"/>
      <c r="C7" s="142"/>
      <c r="D7" s="142" t="s">
        <v>95</v>
      </c>
      <c r="E7" s="142"/>
    </row>
    <row r="8" spans="1:5" ht="17.100000000000001" customHeight="1">
      <c r="A8" s="139" t="s">
        <v>179</v>
      </c>
      <c r="B8" s="139"/>
      <c r="C8" s="139"/>
      <c r="D8" s="140">
        <v>111023351569</v>
      </c>
      <c r="E8" s="141"/>
    </row>
    <row r="9" spans="1:5" ht="17.100000000000001" customHeight="1">
      <c r="A9" s="139" t="s">
        <v>180</v>
      </c>
      <c r="B9" s="139"/>
      <c r="C9" s="139"/>
      <c r="D9" s="140">
        <v>65315385911</v>
      </c>
      <c r="E9" s="141"/>
    </row>
    <row r="10" spans="1:5" ht="17.100000000000001" customHeight="1">
      <c r="A10" s="139" t="s">
        <v>181</v>
      </c>
      <c r="B10" s="139"/>
      <c r="C10" s="139"/>
      <c r="D10" s="140">
        <v>20559611989</v>
      </c>
      <c r="E10" s="141"/>
    </row>
    <row r="11" spans="1:5" ht="17.100000000000001" customHeight="1">
      <c r="A11" s="139" t="s">
        <v>182</v>
      </c>
      <c r="B11" s="139"/>
      <c r="C11" s="139"/>
      <c r="D11" s="140">
        <v>16600002600</v>
      </c>
      <c r="E11" s="141"/>
    </row>
    <row r="12" spans="1:5" ht="17.100000000000001" customHeight="1">
      <c r="A12" s="139" t="s">
        <v>183</v>
      </c>
      <c r="B12" s="139"/>
      <c r="C12" s="139"/>
      <c r="D12" s="140">
        <v>1501607438</v>
      </c>
      <c r="E12" s="141"/>
    </row>
    <row r="13" spans="1:5" ht="17.100000000000001" customHeight="1">
      <c r="A13" s="139" t="s">
        <v>184</v>
      </c>
      <c r="B13" s="139"/>
      <c r="C13" s="139"/>
      <c r="D13" s="140">
        <v>1682613758</v>
      </c>
      <c r="E13" s="141"/>
    </row>
    <row r="14" spans="1:5" ht="17.100000000000001" customHeight="1">
      <c r="A14" s="139" t="s">
        <v>143</v>
      </c>
      <c r="B14" s="139"/>
      <c r="C14" s="139"/>
      <c r="D14" s="140">
        <v>775388193</v>
      </c>
      <c r="E14" s="141"/>
    </row>
    <row r="15" spans="1:5" ht="17.100000000000001" customHeight="1">
      <c r="A15" s="139" t="s">
        <v>185</v>
      </c>
      <c r="B15" s="139"/>
      <c r="C15" s="139"/>
      <c r="D15" s="140">
        <v>43763158323</v>
      </c>
      <c r="E15" s="141"/>
    </row>
    <row r="16" spans="1:5" ht="17.100000000000001" customHeight="1">
      <c r="A16" s="139" t="s">
        <v>186</v>
      </c>
      <c r="B16" s="139"/>
      <c r="C16" s="139"/>
      <c r="D16" s="140">
        <v>19960396585</v>
      </c>
      <c r="E16" s="141"/>
    </row>
    <row r="17" spans="1:5" ht="17.100000000000001" customHeight="1">
      <c r="A17" s="139" t="s">
        <v>187</v>
      </c>
      <c r="B17" s="139"/>
      <c r="C17" s="139"/>
      <c r="D17" s="140">
        <v>1793932294</v>
      </c>
      <c r="E17" s="141"/>
    </row>
    <row r="18" spans="1:5" ht="17.100000000000001" customHeight="1">
      <c r="A18" s="139" t="s">
        <v>188</v>
      </c>
      <c r="B18" s="139"/>
      <c r="C18" s="139"/>
      <c r="D18" s="140">
        <v>22008829444</v>
      </c>
      <c r="E18" s="141"/>
    </row>
    <row r="19" spans="1:5" ht="17.100000000000001" customHeight="1">
      <c r="A19" s="139" t="s">
        <v>143</v>
      </c>
      <c r="B19" s="139"/>
      <c r="C19" s="139"/>
      <c r="D19" s="140" t="s">
        <v>25</v>
      </c>
      <c r="E19" s="141"/>
    </row>
    <row r="20" spans="1:5" ht="17.100000000000001" customHeight="1">
      <c r="A20" s="139" t="s">
        <v>189</v>
      </c>
      <c r="B20" s="139"/>
      <c r="C20" s="139"/>
      <c r="D20" s="140">
        <v>992615599</v>
      </c>
      <c r="E20" s="141"/>
    </row>
    <row r="21" spans="1:5" ht="17.100000000000001" customHeight="1">
      <c r="A21" s="139" t="s">
        <v>190</v>
      </c>
      <c r="B21" s="139"/>
      <c r="C21" s="139"/>
      <c r="D21" s="140">
        <v>505807745</v>
      </c>
      <c r="E21" s="141"/>
    </row>
    <row r="22" spans="1:5" ht="17.100000000000001" customHeight="1">
      <c r="A22" s="139" t="s">
        <v>191</v>
      </c>
      <c r="B22" s="139"/>
      <c r="C22" s="139"/>
      <c r="D22" s="140">
        <v>124037686</v>
      </c>
      <c r="E22" s="141"/>
    </row>
    <row r="23" spans="1:5" ht="17.100000000000001" customHeight="1">
      <c r="A23" s="139" t="s">
        <v>143</v>
      </c>
      <c r="B23" s="139"/>
      <c r="C23" s="139"/>
      <c r="D23" s="140">
        <v>362770168</v>
      </c>
      <c r="E23" s="141"/>
    </row>
    <row r="24" spans="1:5" ht="17.100000000000001" customHeight="1">
      <c r="A24" s="139" t="s">
        <v>192</v>
      </c>
      <c r="B24" s="139"/>
      <c r="C24" s="139"/>
      <c r="D24" s="140">
        <v>45707965658</v>
      </c>
      <c r="E24" s="141"/>
    </row>
    <row r="25" spans="1:5" ht="17.100000000000001" customHeight="1">
      <c r="A25" s="139" t="s">
        <v>193</v>
      </c>
      <c r="B25" s="139"/>
      <c r="C25" s="139"/>
      <c r="D25" s="140">
        <v>9407487415</v>
      </c>
      <c r="E25" s="141"/>
    </row>
    <row r="26" spans="1:5" ht="17.100000000000001" customHeight="1">
      <c r="A26" s="139" t="s">
        <v>194</v>
      </c>
      <c r="B26" s="139"/>
      <c r="C26" s="139"/>
      <c r="D26" s="140">
        <v>20050204124</v>
      </c>
      <c r="E26" s="141"/>
    </row>
    <row r="27" spans="1:5" ht="17.100000000000001" customHeight="1">
      <c r="A27" s="139" t="s">
        <v>195</v>
      </c>
      <c r="B27" s="139"/>
      <c r="C27" s="139"/>
      <c r="D27" s="140">
        <v>16170107000</v>
      </c>
      <c r="E27" s="141"/>
    </row>
    <row r="28" spans="1:5" ht="17.100000000000001" customHeight="1">
      <c r="A28" s="139" t="s">
        <v>155</v>
      </c>
      <c r="B28" s="139"/>
      <c r="C28" s="139"/>
      <c r="D28" s="140">
        <v>80167119</v>
      </c>
      <c r="E28" s="141"/>
    </row>
    <row r="29" spans="1:5" ht="17.100000000000001" customHeight="1">
      <c r="A29" s="139" t="s">
        <v>196</v>
      </c>
      <c r="B29" s="139"/>
      <c r="C29" s="139"/>
      <c r="D29" s="140">
        <v>3620115986</v>
      </c>
      <c r="E29" s="141"/>
    </row>
    <row r="30" spans="1:5" ht="17.100000000000001" customHeight="1">
      <c r="A30" s="139" t="s">
        <v>197</v>
      </c>
      <c r="B30" s="139"/>
      <c r="C30" s="139"/>
      <c r="D30" s="140">
        <v>1937438647</v>
      </c>
      <c r="E30" s="141"/>
    </row>
    <row r="31" spans="1:5" ht="17.100000000000001" customHeight="1">
      <c r="A31" s="139" t="s">
        <v>125</v>
      </c>
      <c r="B31" s="139"/>
      <c r="C31" s="139"/>
      <c r="D31" s="140">
        <v>1682677339</v>
      </c>
      <c r="E31" s="141"/>
    </row>
    <row r="32" spans="1:5" ht="17.100000000000001" customHeight="1">
      <c r="A32" s="136" t="s">
        <v>198</v>
      </c>
      <c r="B32" s="136"/>
      <c r="C32" s="136"/>
      <c r="D32" s="137">
        <v>107403235583</v>
      </c>
      <c r="E32" s="138"/>
    </row>
    <row r="33" spans="1:5" ht="17.100000000000001" customHeight="1">
      <c r="A33" s="139" t="s">
        <v>199</v>
      </c>
      <c r="B33" s="139"/>
      <c r="C33" s="139"/>
      <c r="D33" s="140">
        <v>644627161</v>
      </c>
      <c r="E33" s="141"/>
    </row>
    <row r="34" spans="1:5" ht="17.100000000000001" customHeight="1">
      <c r="A34" s="139" t="s">
        <v>200</v>
      </c>
      <c r="B34" s="139"/>
      <c r="C34" s="139"/>
      <c r="D34" s="140">
        <v>117716171</v>
      </c>
      <c r="E34" s="141"/>
    </row>
    <row r="35" spans="1:5" ht="17.100000000000001" customHeight="1">
      <c r="A35" s="139" t="s">
        <v>201</v>
      </c>
      <c r="B35" s="139"/>
      <c r="C35" s="139"/>
      <c r="D35" s="140">
        <v>526754542</v>
      </c>
      <c r="E35" s="141"/>
    </row>
    <row r="36" spans="1:5" ht="17.100000000000001" customHeight="1">
      <c r="A36" s="139" t="s">
        <v>202</v>
      </c>
      <c r="B36" s="139"/>
      <c r="C36" s="139"/>
      <c r="D36" s="140" t="s">
        <v>25</v>
      </c>
      <c r="E36" s="141"/>
    </row>
    <row r="37" spans="1:5" ht="17.100000000000001" customHeight="1">
      <c r="A37" s="139" t="s">
        <v>203</v>
      </c>
      <c r="B37" s="139"/>
      <c r="C37" s="139"/>
      <c r="D37" s="140" t="s">
        <v>25</v>
      </c>
      <c r="E37" s="141"/>
    </row>
    <row r="38" spans="1:5" ht="17.100000000000001" customHeight="1">
      <c r="A38" s="139" t="s">
        <v>125</v>
      </c>
      <c r="B38" s="139"/>
      <c r="C38" s="139"/>
      <c r="D38" s="140">
        <v>156448</v>
      </c>
      <c r="E38" s="141"/>
    </row>
    <row r="39" spans="1:5" ht="17.100000000000001" customHeight="1">
      <c r="A39" s="139" t="s">
        <v>204</v>
      </c>
      <c r="B39" s="139"/>
      <c r="C39" s="139"/>
      <c r="D39" s="140">
        <v>26371023</v>
      </c>
      <c r="E39" s="141"/>
    </row>
    <row r="40" spans="1:5" ht="17.100000000000001" customHeight="1">
      <c r="A40" s="139" t="s">
        <v>205</v>
      </c>
      <c r="B40" s="139"/>
      <c r="C40" s="139"/>
      <c r="D40" s="140">
        <v>24161682</v>
      </c>
      <c r="E40" s="141"/>
    </row>
    <row r="41" spans="1:5" ht="17.100000000000001" customHeight="1">
      <c r="A41" s="139" t="s">
        <v>125</v>
      </c>
      <c r="B41" s="139"/>
      <c r="C41" s="139"/>
      <c r="D41" s="140">
        <v>2209341</v>
      </c>
      <c r="E41" s="141"/>
    </row>
    <row r="42" spans="1:5" ht="17.100000000000001" customHeight="1">
      <c r="A42" s="136" t="s">
        <v>206</v>
      </c>
      <c r="B42" s="136"/>
      <c r="C42" s="136"/>
      <c r="D42" s="137">
        <v>108021491721</v>
      </c>
      <c r="E42" s="138"/>
    </row>
    <row r="43" spans="1:5" ht="17.100000000000001" customHeight="1">
      <c r="A43" s="12"/>
      <c r="B43" s="12"/>
      <c r="C43" s="12"/>
      <c r="D43" s="12"/>
      <c r="E43" s="12"/>
    </row>
    <row r="44" spans="1:5">
      <c r="A44" s="3"/>
    </row>
    <row r="45" spans="1:5">
      <c r="A45" s="3"/>
    </row>
    <row r="46" spans="1:5">
      <c r="A46" s="3"/>
    </row>
  </sheetData>
  <mergeCells count="75">
    <mergeCell ref="A8:C8"/>
    <mergeCell ref="D8:E8"/>
    <mergeCell ref="A2:E2"/>
    <mergeCell ref="A3:E3"/>
    <mergeCell ref="A7:C7"/>
    <mergeCell ref="D7:E7"/>
    <mergeCell ref="A4:E4"/>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42:C42"/>
    <mergeCell ref="D42:E42"/>
    <mergeCell ref="A39:C39"/>
    <mergeCell ref="D39:E39"/>
    <mergeCell ref="A40:C40"/>
    <mergeCell ref="D40:E40"/>
    <mergeCell ref="A41:C41"/>
    <mergeCell ref="D41:E41"/>
  </mergeCells>
  <phoneticPr fontId="10"/>
  <printOptions horizontalCentered="1"/>
  <pageMargins left="0.3888888888888889" right="0.3888888888888889" top="0.3888888888888889" bottom="0.3888888888888889" header="0.19444444444444445" footer="0.194444444444444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9" customWidth="1"/>
    <col min="2" max="7" width="18.875" style="29" customWidth="1"/>
    <col min="8" max="16384" width="8.875" style="29"/>
  </cols>
  <sheetData>
    <row r="1" spans="1:5" ht="17.100000000000001" customHeight="1">
      <c r="E1" s="9" t="s">
        <v>207</v>
      </c>
    </row>
    <row r="2" spans="1:5" ht="21">
      <c r="A2" s="133" t="s">
        <v>403</v>
      </c>
      <c r="B2" s="134"/>
      <c r="C2" s="134"/>
      <c r="D2" s="134"/>
      <c r="E2" s="134"/>
    </row>
    <row r="3" spans="1:5" ht="13.5">
      <c r="A3" s="135" t="s">
        <v>474</v>
      </c>
      <c r="B3" s="134"/>
      <c r="C3" s="134"/>
      <c r="D3" s="134"/>
      <c r="E3" s="134"/>
    </row>
    <row r="4" spans="1:5" ht="13.5">
      <c r="A4" s="135" t="s">
        <v>475</v>
      </c>
      <c r="B4" s="134"/>
      <c r="C4" s="134"/>
      <c r="D4" s="134"/>
      <c r="E4" s="134"/>
    </row>
    <row r="5" spans="1:5" ht="13.5">
      <c r="A5" s="10" t="s">
        <v>405</v>
      </c>
    </row>
    <row r="6" spans="1:5" ht="17.100000000000001" customHeight="1">
      <c r="A6" s="10" t="s">
        <v>393</v>
      </c>
      <c r="E6" s="11" t="s">
        <v>110</v>
      </c>
    </row>
    <row r="7" spans="1:5" ht="27" customHeight="1">
      <c r="A7" s="33" t="s">
        <v>111</v>
      </c>
      <c r="B7" s="33" t="s">
        <v>10</v>
      </c>
      <c r="C7" s="33" t="s">
        <v>208</v>
      </c>
      <c r="D7" s="33" t="s">
        <v>209</v>
      </c>
      <c r="E7" s="33"/>
    </row>
    <row r="8" spans="1:5" ht="17.100000000000001" customHeight="1">
      <c r="A8" s="34" t="s">
        <v>210</v>
      </c>
      <c r="B8" s="35">
        <v>435088745104</v>
      </c>
      <c r="C8" s="35">
        <v>565681604502</v>
      </c>
      <c r="D8" s="35">
        <v>-130592859398</v>
      </c>
      <c r="E8" s="36"/>
    </row>
    <row r="9" spans="1:5" ht="17.100000000000001" customHeight="1">
      <c r="A9" s="30" t="s">
        <v>211</v>
      </c>
      <c r="B9" s="31">
        <v>-108021491721</v>
      </c>
      <c r="C9" s="32"/>
      <c r="D9" s="31">
        <v>-108021491721</v>
      </c>
      <c r="E9" s="32"/>
    </row>
    <row r="10" spans="1:5" ht="17.100000000000001" customHeight="1">
      <c r="A10" s="30" t="s">
        <v>212</v>
      </c>
      <c r="B10" s="31">
        <v>92741885920</v>
      </c>
      <c r="C10" s="32"/>
      <c r="D10" s="31">
        <v>92741885920</v>
      </c>
      <c r="E10" s="32"/>
    </row>
    <row r="11" spans="1:5" ht="17.100000000000001" customHeight="1">
      <c r="A11" s="30" t="s">
        <v>213</v>
      </c>
      <c r="B11" s="31">
        <v>69679517924</v>
      </c>
      <c r="C11" s="32"/>
      <c r="D11" s="31">
        <v>69679517924</v>
      </c>
      <c r="E11" s="32"/>
    </row>
    <row r="12" spans="1:5" ht="17.100000000000001" customHeight="1">
      <c r="A12" s="30" t="s">
        <v>214</v>
      </c>
      <c r="B12" s="31">
        <v>23062367996</v>
      </c>
      <c r="C12" s="32"/>
      <c r="D12" s="31">
        <v>23062367996</v>
      </c>
      <c r="E12" s="32"/>
    </row>
    <row r="13" spans="1:5" ht="17.100000000000001" customHeight="1">
      <c r="A13" s="34" t="s">
        <v>215</v>
      </c>
      <c r="B13" s="35">
        <v>-15279605801</v>
      </c>
      <c r="C13" s="36"/>
      <c r="D13" s="35">
        <v>-15279605801</v>
      </c>
      <c r="E13" s="36"/>
    </row>
    <row r="14" spans="1:5" ht="17.100000000000001" customHeight="1">
      <c r="A14" s="30" t="s">
        <v>216</v>
      </c>
      <c r="B14" s="32"/>
      <c r="C14" s="31">
        <v>-11937692111</v>
      </c>
      <c r="D14" s="31">
        <v>11937692111</v>
      </c>
      <c r="E14" s="32"/>
    </row>
    <row r="15" spans="1:5" ht="17.100000000000001" customHeight="1">
      <c r="A15" s="30" t="s">
        <v>217</v>
      </c>
      <c r="B15" s="32"/>
      <c r="C15" s="31">
        <v>13523871610</v>
      </c>
      <c r="D15" s="31">
        <v>-13523871610</v>
      </c>
      <c r="E15" s="32"/>
    </row>
    <row r="16" spans="1:5" ht="17.100000000000001" customHeight="1">
      <c r="A16" s="30" t="s">
        <v>218</v>
      </c>
      <c r="B16" s="32"/>
      <c r="C16" s="31">
        <v>-22163435041</v>
      </c>
      <c r="D16" s="31">
        <v>22163435041</v>
      </c>
      <c r="E16" s="32"/>
    </row>
    <row r="17" spans="1:5" ht="17.100000000000001" customHeight="1">
      <c r="A17" s="30" t="s">
        <v>219</v>
      </c>
      <c r="B17" s="32"/>
      <c r="C17" s="31">
        <v>831515540</v>
      </c>
      <c r="D17" s="31">
        <v>-831515540</v>
      </c>
      <c r="E17" s="32"/>
    </row>
    <row r="18" spans="1:5" ht="17.100000000000001" customHeight="1">
      <c r="A18" s="30" t="s">
        <v>220</v>
      </c>
      <c r="B18" s="32"/>
      <c r="C18" s="31">
        <v>-4129644220</v>
      </c>
      <c r="D18" s="31">
        <v>4129644220</v>
      </c>
      <c r="E18" s="32"/>
    </row>
    <row r="19" spans="1:5" ht="17.100000000000001" customHeight="1">
      <c r="A19" s="30" t="s">
        <v>221</v>
      </c>
      <c r="B19" s="31" t="s">
        <v>25</v>
      </c>
      <c r="C19" s="31" t="s">
        <v>25</v>
      </c>
      <c r="D19" s="32"/>
      <c r="E19" s="32"/>
    </row>
    <row r="20" spans="1:5" ht="17.100000000000001" customHeight="1">
      <c r="A20" s="30" t="s">
        <v>222</v>
      </c>
      <c r="B20" s="31">
        <v>-215633159</v>
      </c>
      <c r="C20" s="31">
        <v>-215633159</v>
      </c>
      <c r="D20" s="32"/>
      <c r="E20" s="32"/>
    </row>
    <row r="21" spans="1:5" ht="17.100000000000001" customHeight="1">
      <c r="A21" s="30" t="s">
        <v>223</v>
      </c>
      <c r="B21" s="31" t="s">
        <v>25</v>
      </c>
      <c r="C21" s="31" t="s">
        <v>25</v>
      </c>
      <c r="D21" s="31" t="s">
        <v>25</v>
      </c>
      <c r="E21" s="32"/>
    </row>
    <row r="22" spans="1:5" ht="17.100000000000001" customHeight="1">
      <c r="A22" s="34" t="s">
        <v>224</v>
      </c>
      <c r="B22" s="35">
        <v>-15495238960</v>
      </c>
      <c r="C22" s="35">
        <v>-12153325270</v>
      </c>
      <c r="D22" s="35">
        <v>-3341913690</v>
      </c>
      <c r="E22" s="36"/>
    </row>
    <row r="23" spans="1:5" ht="17.100000000000001" customHeight="1">
      <c r="A23" s="34" t="s">
        <v>225</v>
      </c>
      <c r="B23" s="35">
        <v>419593506144</v>
      </c>
      <c r="C23" s="35">
        <v>553528279232</v>
      </c>
      <c r="D23" s="35">
        <v>-133934773088</v>
      </c>
      <c r="E23" s="36"/>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10"/>
  <printOptions horizontalCentered="1"/>
  <pageMargins left="0.3888888888888889" right="0.3888888888888889" top="0.3888888888888889" bottom="0.3888888888888889" header="0.19444444444444445" footer="0.19444444444444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25"/>
  <sheetViews>
    <sheetView zoomScaleNormal="100" workbookViewId="0">
      <selection activeCell="D9" sqref="D9"/>
    </sheetView>
  </sheetViews>
  <sheetFormatPr defaultColWidth="8.875" defaultRowHeight="11.25"/>
  <cols>
    <col min="1" max="1" width="30.875" style="45" customWidth="1"/>
    <col min="2" max="11" width="15.875" style="45" customWidth="1"/>
    <col min="12" max="16384" width="8.875" style="45"/>
  </cols>
  <sheetData>
    <row r="1" spans="1:10" ht="21">
      <c r="A1" s="96" t="s">
        <v>340</v>
      </c>
      <c r="B1" s="96"/>
      <c r="C1" s="96"/>
      <c r="D1" s="96"/>
      <c r="E1" s="96"/>
      <c r="F1" s="96"/>
      <c r="G1" s="96"/>
      <c r="H1" s="96"/>
      <c r="I1" s="96"/>
      <c r="J1" s="96"/>
    </row>
    <row r="2" spans="1:10" ht="13.5">
      <c r="A2" s="46" t="s">
        <v>405</v>
      </c>
      <c r="B2" s="46"/>
      <c r="C2" s="46"/>
      <c r="D2" s="46"/>
      <c r="E2" s="46"/>
      <c r="F2" s="46"/>
      <c r="G2" s="46"/>
      <c r="H2" s="46"/>
      <c r="I2" s="46"/>
      <c r="J2" s="47" t="s">
        <v>499</v>
      </c>
    </row>
    <row r="3" spans="1:10" ht="13.5">
      <c r="A3" s="46" t="s">
        <v>393</v>
      </c>
      <c r="B3" s="46"/>
      <c r="C3" s="46"/>
      <c r="D3" s="46"/>
      <c r="E3" s="46"/>
      <c r="F3" s="46"/>
      <c r="G3" s="46"/>
      <c r="H3" s="46"/>
      <c r="I3" s="46"/>
      <c r="J3" s="46"/>
    </row>
    <row r="4" spans="1:10" ht="13.5">
      <c r="A4" s="46"/>
      <c r="B4" s="46"/>
      <c r="C4" s="46"/>
      <c r="D4" s="46"/>
      <c r="E4" s="46"/>
      <c r="F4" s="46"/>
      <c r="G4" s="46"/>
      <c r="H4" s="46"/>
      <c r="I4" s="46"/>
      <c r="J4" s="47" t="s">
        <v>110</v>
      </c>
    </row>
    <row r="5" spans="1:10" ht="22.5">
      <c r="A5" s="48" t="s">
        <v>80</v>
      </c>
      <c r="B5" s="49" t="s">
        <v>341</v>
      </c>
      <c r="C5" s="48" t="s">
        <v>342</v>
      </c>
      <c r="D5" s="48" t="s">
        <v>343</v>
      </c>
      <c r="E5" s="48" t="s">
        <v>344</v>
      </c>
      <c r="F5" s="48" t="s">
        <v>345</v>
      </c>
      <c r="G5" s="48" t="s">
        <v>346</v>
      </c>
      <c r="H5" s="48" t="s">
        <v>347</v>
      </c>
      <c r="I5" s="48" t="s">
        <v>31</v>
      </c>
      <c r="J5" s="48" t="s">
        <v>10</v>
      </c>
    </row>
    <row r="6" spans="1:10" ht="13.5" customHeight="1">
      <c r="A6" s="50" t="s">
        <v>329</v>
      </c>
      <c r="B6" s="60">
        <v>18264002130</v>
      </c>
      <c r="C6" s="60">
        <v>85851942951</v>
      </c>
      <c r="D6" s="60">
        <v>10915130685</v>
      </c>
      <c r="E6" s="60">
        <v>16941376405</v>
      </c>
      <c r="F6" s="60">
        <v>7841955926</v>
      </c>
      <c r="G6" s="60">
        <v>5592369676</v>
      </c>
      <c r="H6" s="60">
        <v>30420126199</v>
      </c>
      <c r="I6" s="60">
        <v>794939190</v>
      </c>
      <c r="J6" s="60">
        <v>176621843162</v>
      </c>
    </row>
    <row r="7" spans="1:10" ht="13.5" customHeight="1">
      <c r="A7" s="50" t="s">
        <v>330</v>
      </c>
      <c r="B7" s="60">
        <v>12113910270</v>
      </c>
      <c r="C7" s="60">
        <v>30446891264</v>
      </c>
      <c r="D7" s="60">
        <v>4205338918</v>
      </c>
      <c r="E7" s="60">
        <v>3791665697</v>
      </c>
      <c r="F7" s="60">
        <v>2714121775</v>
      </c>
      <c r="G7" s="60">
        <v>1069035560</v>
      </c>
      <c r="H7" s="60">
        <v>11032076034</v>
      </c>
      <c r="I7" s="60">
        <v>25366164</v>
      </c>
      <c r="J7" s="60">
        <v>65398405682</v>
      </c>
    </row>
    <row r="8" spans="1:10" ht="13.5" customHeight="1">
      <c r="A8" s="50" t="s">
        <v>331</v>
      </c>
      <c r="B8" s="60" t="s">
        <v>25</v>
      </c>
      <c r="C8" s="60" t="s">
        <v>25</v>
      </c>
      <c r="D8" s="60" t="s">
        <v>25</v>
      </c>
      <c r="E8" s="60" t="s">
        <v>25</v>
      </c>
      <c r="F8" s="60">
        <v>2570880000</v>
      </c>
      <c r="G8" s="60" t="s">
        <v>25</v>
      </c>
      <c r="H8" s="60" t="s">
        <v>25</v>
      </c>
      <c r="I8" s="60" t="s">
        <v>25</v>
      </c>
      <c r="J8" s="60">
        <v>2570880000</v>
      </c>
    </row>
    <row r="9" spans="1:10" ht="13.5" customHeight="1">
      <c r="A9" s="50" t="s">
        <v>332</v>
      </c>
      <c r="B9" s="60">
        <v>5847312447</v>
      </c>
      <c r="C9" s="60">
        <v>53200433848</v>
      </c>
      <c r="D9" s="60">
        <v>6556544815</v>
      </c>
      <c r="E9" s="60">
        <v>12944540454</v>
      </c>
      <c r="F9" s="60">
        <v>1774365138</v>
      </c>
      <c r="G9" s="60">
        <v>3344087244</v>
      </c>
      <c r="H9" s="60">
        <v>19005929290</v>
      </c>
      <c r="I9" s="60">
        <v>651628036</v>
      </c>
      <c r="J9" s="60">
        <v>103324841272</v>
      </c>
    </row>
    <row r="10" spans="1:10" ht="13.5" customHeight="1">
      <c r="A10" s="50" t="s">
        <v>333</v>
      </c>
      <c r="B10" s="60">
        <v>104479411</v>
      </c>
      <c r="C10" s="60">
        <v>2037974747</v>
      </c>
      <c r="D10" s="60">
        <v>153246952</v>
      </c>
      <c r="E10" s="60">
        <v>193843214</v>
      </c>
      <c r="F10" s="60">
        <v>302087563</v>
      </c>
      <c r="G10" s="60">
        <v>864948512</v>
      </c>
      <c r="H10" s="60">
        <v>315108422</v>
      </c>
      <c r="I10" s="60">
        <v>64207790</v>
      </c>
      <c r="J10" s="60">
        <v>4035896611</v>
      </c>
    </row>
    <row r="11" spans="1:10" ht="13.5" customHeight="1">
      <c r="A11" s="50" t="s">
        <v>334</v>
      </c>
      <c r="B11" s="60">
        <v>2</v>
      </c>
      <c r="C11" s="60" t="s">
        <v>25</v>
      </c>
      <c r="D11" s="60" t="s">
        <v>25</v>
      </c>
      <c r="E11" s="60" t="s">
        <v>25</v>
      </c>
      <c r="F11" s="60" t="s">
        <v>25</v>
      </c>
      <c r="G11" s="60" t="s">
        <v>25</v>
      </c>
      <c r="H11" s="60" t="s">
        <v>25</v>
      </c>
      <c r="I11" s="60" t="s">
        <v>25</v>
      </c>
      <c r="J11" s="60">
        <v>2</v>
      </c>
    </row>
    <row r="12" spans="1:10" ht="13.5" customHeight="1">
      <c r="A12" s="50" t="s">
        <v>335</v>
      </c>
      <c r="B12" s="60" t="s">
        <v>25</v>
      </c>
      <c r="C12" s="60" t="s">
        <v>25</v>
      </c>
      <c r="D12" s="60" t="s">
        <v>25</v>
      </c>
      <c r="E12" s="60" t="s">
        <v>25</v>
      </c>
      <c r="F12" s="60" t="s">
        <v>25</v>
      </c>
      <c r="G12" s="60" t="s">
        <v>25</v>
      </c>
      <c r="H12" s="60" t="s">
        <v>25</v>
      </c>
      <c r="I12" s="60" t="s">
        <v>25</v>
      </c>
      <c r="J12" s="60" t="s">
        <v>25</v>
      </c>
    </row>
    <row r="13" spans="1:10" ht="13.5" customHeight="1">
      <c r="A13" s="50" t="s">
        <v>336</v>
      </c>
      <c r="B13" s="60" t="s">
        <v>25</v>
      </c>
      <c r="C13" s="60" t="s">
        <v>25</v>
      </c>
      <c r="D13" s="60" t="s">
        <v>25</v>
      </c>
      <c r="E13" s="60" t="s">
        <v>25</v>
      </c>
      <c r="F13" s="60" t="s">
        <v>25</v>
      </c>
      <c r="G13" s="60" t="s">
        <v>25</v>
      </c>
      <c r="H13" s="60" t="s">
        <v>25</v>
      </c>
      <c r="I13" s="60" t="s">
        <v>25</v>
      </c>
      <c r="J13" s="60" t="s">
        <v>25</v>
      </c>
    </row>
    <row r="14" spans="1:10" ht="13.5" customHeight="1">
      <c r="A14" s="50" t="s">
        <v>61</v>
      </c>
      <c r="B14" s="60" t="s">
        <v>25</v>
      </c>
      <c r="C14" s="60" t="s">
        <v>25</v>
      </c>
      <c r="D14" s="60" t="s">
        <v>25</v>
      </c>
      <c r="E14" s="60" t="s">
        <v>25</v>
      </c>
      <c r="F14" s="60" t="s">
        <v>25</v>
      </c>
      <c r="G14" s="60" t="s">
        <v>25</v>
      </c>
      <c r="H14" s="60" t="s">
        <v>25</v>
      </c>
      <c r="I14" s="60" t="s">
        <v>25</v>
      </c>
      <c r="J14" s="60" t="s">
        <v>25</v>
      </c>
    </row>
    <row r="15" spans="1:10" ht="13.5" customHeight="1">
      <c r="A15" s="50" t="s">
        <v>337</v>
      </c>
      <c r="B15" s="60">
        <v>198300000</v>
      </c>
      <c r="C15" s="60">
        <v>166643092</v>
      </c>
      <c r="D15" s="60" t="s">
        <v>25</v>
      </c>
      <c r="E15" s="60">
        <v>11327040</v>
      </c>
      <c r="F15" s="60">
        <v>480501450</v>
      </c>
      <c r="G15" s="60">
        <v>314298360</v>
      </c>
      <c r="H15" s="60">
        <v>67012453</v>
      </c>
      <c r="I15" s="60">
        <v>53737200</v>
      </c>
      <c r="J15" s="60">
        <v>1291819595</v>
      </c>
    </row>
    <row r="16" spans="1:10" ht="13.5" customHeight="1">
      <c r="A16" s="50" t="s">
        <v>338</v>
      </c>
      <c r="B16" s="60">
        <v>282749955071</v>
      </c>
      <c r="C16" s="60">
        <v>23943624</v>
      </c>
      <c r="D16" s="60">
        <v>6267220</v>
      </c>
      <c r="E16" s="60">
        <v>141782886</v>
      </c>
      <c r="F16" s="60">
        <v>15795609017</v>
      </c>
      <c r="G16" s="60">
        <v>779003</v>
      </c>
      <c r="H16" s="60">
        <v>258645228</v>
      </c>
      <c r="I16" s="60">
        <v>61335000</v>
      </c>
      <c r="J16" s="60">
        <v>299038317049</v>
      </c>
    </row>
    <row r="17" spans="1:10" ht="13.5" customHeight="1">
      <c r="A17" s="50" t="s">
        <v>330</v>
      </c>
      <c r="B17" s="60">
        <v>40719637189</v>
      </c>
      <c r="C17" s="60" t="s">
        <v>25</v>
      </c>
      <c r="D17" s="60" t="s">
        <v>25</v>
      </c>
      <c r="E17" s="60">
        <v>10517136</v>
      </c>
      <c r="F17" s="60">
        <v>7164610123</v>
      </c>
      <c r="G17" s="60">
        <v>3</v>
      </c>
      <c r="H17" s="60">
        <v>258324028</v>
      </c>
      <c r="I17" s="60">
        <v>3027718</v>
      </c>
      <c r="J17" s="60">
        <v>48156116197</v>
      </c>
    </row>
    <row r="18" spans="1:10" ht="13.5" customHeight="1">
      <c r="A18" s="50" t="s">
        <v>332</v>
      </c>
      <c r="B18" s="60">
        <v>975567052</v>
      </c>
      <c r="C18" s="60">
        <v>18999202</v>
      </c>
      <c r="D18" s="60" t="s">
        <v>25</v>
      </c>
      <c r="E18" s="60">
        <v>3579841</v>
      </c>
      <c r="F18" s="60">
        <v>4720982</v>
      </c>
      <c r="G18" s="60" t="s">
        <v>25</v>
      </c>
      <c r="H18" s="60">
        <v>1</v>
      </c>
      <c r="I18" s="60" t="s">
        <v>25</v>
      </c>
      <c r="J18" s="60">
        <v>1002867078</v>
      </c>
    </row>
    <row r="19" spans="1:10" ht="13.5" customHeight="1">
      <c r="A19" s="50" t="s">
        <v>333</v>
      </c>
      <c r="B19" s="60">
        <v>237911971171</v>
      </c>
      <c r="C19" s="60">
        <v>4944422</v>
      </c>
      <c r="D19" s="60">
        <v>6267220</v>
      </c>
      <c r="E19" s="60">
        <v>109427871</v>
      </c>
      <c r="F19" s="60">
        <v>8598438805</v>
      </c>
      <c r="G19" s="60" t="s">
        <v>25</v>
      </c>
      <c r="H19" s="60">
        <v>321199</v>
      </c>
      <c r="I19" s="60">
        <v>54319282</v>
      </c>
      <c r="J19" s="60">
        <v>246685689970</v>
      </c>
    </row>
    <row r="20" spans="1:10" ht="13.5" customHeight="1">
      <c r="A20" s="50" t="s">
        <v>61</v>
      </c>
      <c r="B20" s="60">
        <v>29810112</v>
      </c>
      <c r="C20" s="60" t="s">
        <v>25</v>
      </c>
      <c r="D20" s="60" t="s">
        <v>25</v>
      </c>
      <c r="E20" s="60" t="s">
        <v>25</v>
      </c>
      <c r="F20" s="60" t="s">
        <v>25</v>
      </c>
      <c r="G20" s="60" t="s">
        <v>25</v>
      </c>
      <c r="H20" s="60" t="s">
        <v>25</v>
      </c>
      <c r="I20" s="60" t="s">
        <v>25</v>
      </c>
      <c r="J20" s="60">
        <v>29810112</v>
      </c>
    </row>
    <row r="21" spans="1:10" ht="13.5" customHeight="1">
      <c r="A21" s="50" t="s">
        <v>337</v>
      </c>
      <c r="B21" s="60">
        <v>3112969547</v>
      </c>
      <c r="C21" s="60" t="s">
        <v>25</v>
      </c>
      <c r="D21" s="60" t="s">
        <v>25</v>
      </c>
      <c r="E21" s="60">
        <v>18258038</v>
      </c>
      <c r="F21" s="60">
        <v>27839107</v>
      </c>
      <c r="G21" s="60">
        <v>779000</v>
      </c>
      <c r="H21" s="60" t="s">
        <v>25</v>
      </c>
      <c r="I21" s="60">
        <v>3988000</v>
      </c>
      <c r="J21" s="60">
        <v>3163833692</v>
      </c>
    </row>
    <row r="22" spans="1:10" ht="13.5" customHeight="1">
      <c r="A22" s="50" t="s">
        <v>339</v>
      </c>
      <c r="B22" s="60">
        <v>1203570924</v>
      </c>
      <c r="C22" s="60">
        <v>287054589</v>
      </c>
      <c r="D22" s="60">
        <v>35542728</v>
      </c>
      <c r="E22" s="60">
        <v>21601281</v>
      </c>
      <c r="F22" s="60">
        <v>37829577</v>
      </c>
      <c r="G22" s="60">
        <v>468161345</v>
      </c>
      <c r="H22" s="60">
        <v>192157633</v>
      </c>
      <c r="I22" s="60">
        <v>71583903</v>
      </c>
      <c r="J22" s="60">
        <v>2318491980</v>
      </c>
    </row>
    <row r="23" spans="1:10" ht="13.5" customHeight="1">
      <c r="A23" s="50" t="s">
        <v>10</v>
      </c>
      <c r="B23" s="60">
        <v>302217528125</v>
      </c>
      <c r="C23" s="60">
        <v>86162941164</v>
      </c>
      <c r="D23" s="60">
        <v>10956940633</v>
      </c>
      <c r="E23" s="60">
        <v>17104760572</v>
      </c>
      <c r="F23" s="60">
        <v>23675394520</v>
      </c>
      <c r="G23" s="60">
        <v>6061310024</v>
      </c>
      <c r="H23" s="60">
        <v>30870929060</v>
      </c>
      <c r="I23" s="60">
        <v>927858093</v>
      </c>
      <c r="J23" s="60">
        <v>477978652191</v>
      </c>
    </row>
    <row r="24" spans="1:10" ht="13.5" customHeight="1"/>
    <row r="25" spans="1:10" ht="13.5" customHeight="1"/>
  </sheetData>
  <mergeCells count="1">
    <mergeCell ref="A1:J1"/>
  </mergeCells>
  <phoneticPr fontId="10"/>
  <printOptions horizontalCentered="1"/>
  <pageMargins left="0.59055118110236227" right="0.39370078740157483" top="0.39370078740157483" bottom="0.39370078740157483" header="0.19685039370078741" footer="0.19685039370078741"/>
  <pageSetup paperSize="9" scale="72" fitToHeight="0"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9" customWidth="1"/>
    <col min="2" max="3" width="8.875" style="29" hidden="1" customWidth="1"/>
    <col min="4" max="4" width="10.875" style="29" customWidth="1"/>
    <col min="5" max="5" width="15.875" style="29" customWidth="1"/>
    <col min="6" max="7" width="30.875" style="29" customWidth="1"/>
    <col min="8" max="16384" width="8.875" style="29"/>
  </cols>
  <sheetData>
    <row r="1" spans="1:5" ht="17.100000000000001" customHeight="1">
      <c r="E1" s="9" t="s">
        <v>226</v>
      </c>
    </row>
    <row r="2" spans="1:5" ht="21">
      <c r="A2" s="133" t="s">
        <v>402</v>
      </c>
      <c r="B2" s="134"/>
      <c r="C2" s="134"/>
      <c r="D2" s="134"/>
      <c r="E2" s="134"/>
    </row>
    <row r="3" spans="1:5" ht="13.5">
      <c r="A3" s="135" t="s">
        <v>474</v>
      </c>
      <c r="B3" s="134"/>
      <c r="C3" s="134"/>
      <c r="D3" s="134"/>
      <c r="E3" s="134"/>
    </row>
    <row r="4" spans="1:5" ht="13.5">
      <c r="A4" s="135" t="s">
        <v>475</v>
      </c>
      <c r="B4" s="134"/>
      <c r="C4" s="134"/>
      <c r="D4" s="134"/>
      <c r="E4" s="134"/>
    </row>
    <row r="5" spans="1:5" ht="13.5">
      <c r="A5" s="10" t="s">
        <v>405</v>
      </c>
    </row>
    <row r="6" spans="1:5" ht="17.100000000000001" customHeight="1">
      <c r="A6" s="10" t="s">
        <v>393</v>
      </c>
      <c r="E6" s="11" t="s">
        <v>110</v>
      </c>
    </row>
    <row r="7" spans="1:5" ht="27" customHeight="1">
      <c r="A7" s="142" t="s">
        <v>111</v>
      </c>
      <c r="B7" s="142"/>
      <c r="C7" s="142"/>
      <c r="D7" s="142" t="s">
        <v>95</v>
      </c>
      <c r="E7" s="142"/>
    </row>
    <row r="8" spans="1:5" ht="17.100000000000001" customHeight="1">
      <c r="A8" s="139" t="s">
        <v>227</v>
      </c>
      <c r="B8" s="139"/>
      <c r="C8" s="139"/>
      <c r="D8" s="141"/>
      <c r="E8" s="141"/>
    </row>
    <row r="9" spans="1:5" ht="17.100000000000001" customHeight="1">
      <c r="A9" s="139" t="s">
        <v>228</v>
      </c>
      <c r="B9" s="139"/>
      <c r="C9" s="139"/>
      <c r="D9" s="140">
        <v>89121619184</v>
      </c>
      <c r="E9" s="141"/>
    </row>
    <row r="10" spans="1:5" ht="17.100000000000001" customHeight="1">
      <c r="A10" s="139" t="s">
        <v>229</v>
      </c>
      <c r="B10" s="139"/>
      <c r="C10" s="139"/>
      <c r="D10" s="140">
        <v>41469247132</v>
      </c>
      <c r="E10" s="141"/>
    </row>
    <row r="11" spans="1:5" ht="17.100000000000001" customHeight="1">
      <c r="A11" s="139" t="s">
        <v>230</v>
      </c>
      <c r="B11" s="139"/>
      <c r="C11" s="139"/>
      <c r="D11" s="140">
        <v>18842877881</v>
      </c>
      <c r="E11" s="141"/>
    </row>
    <row r="12" spans="1:5" ht="17.100000000000001" customHeight="1">
      <c r="A12" s="139" t="s">
        <v>231</v>
      </c>
      <c r="B12" s="139"/>
      <c r="C12" s="139"/>
      <c r="D12" s="140">
        <v>21754328879</v>
      </c>
      <c r="E12" s="141"/>
    </row>
    <row r="13" spans="1:5" ht="17.100000000000001" customHeight="1">
      <c r="A13" s="139" t="s">
        <v>232</v>
      </c>
      <c r="B13" s="139"/>
      <c r="C13" s="139"/>
      <c r="D13" s="140">
        <v>505807745</v>
      </c>
      <c r="E13" s="141"/>
    </row>
    <row r="14" spans="1:5" ht="17.100000000000001" customHeight="1">
      <c r="A14" s="139" t="s">
        <v>233</v>
      </c>
      <c r="B14" s="139"/>
      <c r="C14" s="139"/>
      <c r="D14" s="140">
        <v>366232627</v>
      </c>
      <c r="E14" s="141"/>
    </row>
    <row r="15" spans="1:5" ht="17.100000000000001" customHeight="1">
      <c r="A15" s="139" t="s">
        <v>234</v>
      </c>
      <c r="B15" s="139"/>
      <c r="C15" s="139"/>
      <c r="D15" s="140">
        <v>47652372052</v>
      </c>
      <c r="E15" s="141"/>
    </row>
    <row r="16" spans="1:5" ht="17.100000000000001" customHeight="1">
      <c r="A16" s="139" t="s">
        <v>235</v>
      </c>
      <c r="B16" s="139"/>
      <c r="C16" s="139"/>
      <c r="D16" s="140">
        <v>11351893809</v>
      </c>
      <c r="E16" s="141"/>
    </row>
    <row r="17" spans="1:5" ht="17.100000000000001" customHeight="1">
      <c r="A17" s="139" t="s">
        <v>236</v>
      </c>
      <c r="B17" s="139"/>
      <c r="C17" s="139"/>
      <c r="D17" s="140">
        <v>20050204124</v>
      </c>
      <c r="E17" s="141"/>
    </row>
    <row r="18" spans="1:5" ht="17.100000000000001" customHeight="1">
      <c r="A18" s="139" t="s">
        <v>237</v>
      </c>
      <c r="B18" s="139"/>
      <c r="C18" s="139"/>
      <c r="D18" s="140">
        <v>16170107000</v>
      </c>
      <c r="E18" s="141"/>
    </row>
    <row r="19" spans="1:5" ht="17.100000000000001" customHeight="1">
      <c r="A19" s="139" t="s">
        <v>233</v>
      </c>
      <c r="B19" s="139"/>
      <c r="C19" s="139"/>
      <c r="D19" s="140">
        <v>80167119</v>
      </c>
      <c r="E19" s="141"/>
    </row>
    <row r="20" spans="1:5" ht="17.100000000000001" customHeight="1">
      <c r="A20" s="139" t="s">
        <v>238</v>
      </c>
      <c r="B20" s="139"/>
      <c r="C20" s="139"/>
      <c r="D20" s="140">
        <v>94596345120</v>
      </c>
      <c r="E20" s="141"/>
    </row>
    <row r="21" spans="1:5" ht="17.100000000000001" customHeight="1">
      <c r="A21" s="139" t="s">
        <v>239</v>
      </c>
      <c r="B21" s="139"/>
      <c r="C21" s="139"/>
      <c r="D21" s="140">
        <v>69591609347</v>
      </c>
      <c r="E21" s="141"/>
    </row>
    <row r="22" spans="1:5" ht="17.100000000000001" customHeight="1">
      <c r="A22" s="139" t="s">
        <v>240</v>
      </c>
      <c r="B22" s="139"/>
      <c r="C22" s="139"/>
      <c r="D22" s="140">
        <v>21341975738</v>
      </c>
      <c r="E22" s="141"/>
    </row>
    <row r="23" spans="1:5" ht="17.100000000000001" customHeight="1">
      <c r="A23" s="139" t="s">
        <v>241</v>
      </c>
      <c r="B23" s="139"/>
      <c r="C23" s="139"/>
      <c r="D23" s="140">
        <v>1978338145</v>
      </c>
      <c r="E23" s="141"/>
    </row>
    <row r="24" spans="1:5" ht="17.100000000000001" customHeight="1">
      <c r="A24" s="139" t="s">
        <v>242</v>
      </c>
      <c r="B24" s="139"/>
      <c r="C24" s="139"/>
      <c r="D24" s="140">
        <v>1684421890</v>
      </c>
      <c r="E24" s="141"/>
    </row>
    <row r="25" spans="1:5" ht="17.100000000000001" customHeight="1">
      <c r="A25" s="139" t="s">
        <v>243</v>
      </c>
      <c r="B25" s="139"/>
      <c r="C25" s="139"/>
      <c r="D25" s="140">
        <v>501617789</v>
      </c>
      <c r="E25" s="141"/>
    </row>
    <row r="26" spans="1:5" ht="17.100000000000001" customHeight="1">
      <c r="A26" s="139" t="s">
        <v>244</v>
      </c>
      <c r="B26" s="139"/>
      <c r="C26" s="139"/>
      <c r="D26" s="140">
        <v>117716171</v>
      </c>
      <c r="E26" s="141"/>
    </row>
    <row r="27" spans="1:5" ht="17.100000000000001" customHeight="1">
      <c r="A27" s="139" t="s">
        <v>245</v>
      </c>
      <c r="B27" s="139"/>
      <c r="C27" s="139"/>
      <c r="D27" s="140">
        <v>383901618</v>
      </c>
      <c r="E27" s="141"/>
    </row>
    <row r="28" spans="1:5" ht="17.100000000000001" customHeight="1">
      <c r="A28" s="139" t="s">
        <v>246</v>
      </c>
      <c r="B28" s="139"/>
      <c r="C28" s="139"/>
      <c r="D28" s="140">
        <v>62681858</v>
      </c>
      <c r="E28" s="141"/>
    </row>
    <row r="29" spans="1:5" ht="17.100000000000001" customHeight="1">
      <c r="A29" s="136" t="s">
        <v>247</v>
      </c>
      <c r="B29" s="136"/>
      <c r="C29" s="136"/>
      <c r="D29" s="137">
        <v>5035790005</v>
      </c>
      <c r="E29" s="138"/>
    </row>
    <row r="30" spans="1:5" ht="17.100000000000001" customHeight="1">
      <c r="A30" s="139" t="s">
        <v>248</v>
      </c>
      <c r="B30" s="139"/>
      <c r="C30" s="139"/>
      <c r="D30" s="141"/>
      <c r="E30" s="141"/>
    </row>
    <row r="31" spans="1:5" ht="17.100000000000001" customHeight="1">
      <c r="A31" s="139" t="s">
        <v>249</v>
      </c>
      <c r="B31" s="139"/>
      <c r="C31" s="139"/>
      <c r="D31" s="140">
        <v>13843418158</v>
      </c>
      <c r="E31" s="141"/>
    </row>
    <row r="32" spans="1:5" ht="17.100000000000001" customHeight="1">
      <c r="A32" s="139" t="s">
        <v>321</v>
      </c>
      <c r="B32" s="139"/>
      <c r="C32" s="139"/>
      <c r="D32" s="140">
        <v>13521662269</v>
      </c>
      <c r="E32" s="141"/>
    </row>
    <row r="33" spans="1:5" ht="17.100000000000001" customHeight="1">
      <c r="A33" s="139" t="s">
        <v>250</v>
      </c>
      <c r="B33" s="139"/>
      <c r="C33" s="139"/>
      <c r="D33" s="140">
        <v>249755889</v>
      </c>
      <c r="E33" s="141"/>
    </row>
    <row r="34" spans="1:5" ht="17.100000000000001" customHeight="1">
      <c r="A34" s="139" t="s">
        <v>251</v>
      </c>
      <c r="B34" s="139"/>
      <c r="C34" s="139"/>
      <c r="D34" s="140">
        <v>44300000</v>
      </c>
      <c r="E34" s="141"/>
    </row>
    <row r="35" spans="1:5" ht="17.100000000000001" customHeight="1">
      <c r="A35" s="139" t="s">
        <v>252</v>
      </c>
      <c r="B35" s="139"/>
      <c r="C35" s="139"/>
      <c r="D35" s="140">
        <v>27700000</v>
      </c>
      <c r="E35" s="141"/>
    </row>
    <row r="36" spans="1:5" ht="17.100000000000001" customHeight="1">
      <c r="A36" s="139" t="s">
        <v>245</v>
      </c>
      <c r="B36" s="139"/>
      <c r="C36" s="139"/>
      <c r="D36" s="140" t="s">
        <v>25</v>
      </c>
      <c r="E36" s="141"/>
    </row>
    <row r="37" spans="1:5" ht="17.100000000000001" customHeight="1">
      <c r="A37" s="139" t="s">
        <v>253</v>
      </c>
      <c r="B37" s="139"/>
      <c r="C37" s="139"/>
      <c r="D37" s="140">
        <v>5236136302</v>
      </c>
      <c r="E37" s="141"/>
    </row>
    <row r="38" spans="1:5" ht="17.100000000000001" customHeight="1">
      <c r="A38" s="139" t="s">
        <v>240</v>
      </c>
      <c r="B38" s="139"/>
      <c r="C38" s="139"/>
      <c r="D38" s="140">
        <v>1657710400</v>
      </c>
      <c r="E38" s="141"/>
    </row>
    <row r="39" spans="1:5" ht="17.100000000000001" customHeight="1">
      <c r="A39" s="139" t="s">
        <v>254</v>
      </c>
      <c r="B39" s="139"/>
      <c r="C39" s="139"/>
      <c r="D39" s="140">
        <v>3414466769</v>
      </c>
      <c r="E39" s="141"/>
    </row>
    <row r="40" spans="1:5" ht="17.100000000000001" customHeight="1">
      <c r="A40" s="139" t="s">
        <v>255</v>
      </c>
      <c r="B40" s="139"/>
      <c r="C40" s="139"/>
      <c r="D40" s="140">
        <v>128044778</v>
      </c>
      <c r="E40" s="141"/>
    </row>
    <row r="41" spans="1:5" ht="17.100000000000001" customHeight="1">
      <c r="A41" s="139" t="s">
        <v>256</v>
      </c>
      <c r="B41" s="139"/>
      <c r="C41" s="139"/>
      <c r="D41" s="140">
        <v>35914355</v>
      </c>
      <c r="E41" s="141"/>
    </row>
    <row r="42" spans="1:5" ht="17.100000000000001" customHeight="1">
      <c r="A42" s="139" t="s">
        <v>242</v>
      </c>
      <c r="B42" s="139"/>
      <c r="C42" s="139"/>
      <c r="D42" s="140" t="s">
        <v>25</v>
      </c>
      <c r="E42" s="141"/>
    </row>
    <row r="43" spans="1:5" ht="17.100000000000001" customHeight="1">
      <c r="A43" s="136" t="s">
        <v>257</v>
      </c>
      <c r="B43" s="136"/>
      <c r="C43" s="136"/>
      <c r="D43" s="137">
        <v>-8607281856</v>
      </c>
      <c r="E43" s="138"/>
    </row>
    <row r="44" spans="1:5" ht="17.100000000000001" customHeight="1">
      <c r="A44" s="139" t="s">
        <v>258</v>
      </c>
      <c r="B44" s="139"/>
      <c r="C44" s="139"/>
      <c r="D44" s="141"/>
      <c r="E44" s="141"/>
    </row>
    <row r="45" spans="1:5" ht="17.100000000000001" customHeight="1">
      <c r="A45" s="139" t="s">
        <v>259</v>
      </c>
      <c r="B45" s="139"/>
      <c r="C45" s="139"/>
      <c r="D45" s="140">
        <v>10349641728</v>
      </c>
      <c r="E45" s="141"/>
    </row>
    <row r="46" spans="1:5" ht="17.100000000000001" customHeight="1">
      <c r="A46" s="139" t="s">
        <v>260</v>
      </c>
      <c r="B46" s="139"/>
      <c r="C46" s="139"/>
      <c r="D46" s="140">
        <v>10349641728</v>
      </c>
      <c r="E46" s="141"/>
    </row>
    <row r="47" spans="1:5" ht="17.100000000000001" customHeight="1">
      <c r="A47" s="139" t="s">
        <v>245</v>
      </c>
      <c r="B47" s="139"/>
      <c r="C47" s="139"/>
      <c r="D47" s="140" t="s">
        <v>25</v>
      </c>
      <c r="E47" s="141"/>
    </row>
    <row r="48" spans="1:5" ht="17.100000000000001" customHeight="1">
      <c r="A48" s="139" t="s">
        <v>261</v>
      </c>
      <c r="B48" s="139"/>
      <c r="C48" s="139"/>
      <c r="D48" s="140">
        <v>13772000000</v>
      </c>
      <c r="E48" s="141"/>
    </row>
    <row r="49" spans="1:5" ht="17.100000000000001" customHeight="1">
      <c r="A49" s="139" t="s">
        <v>262</v>
      </c>
      <c r="B49" s="139"/>
      <c r="C49" s="139"/>
      <c r="D49" s="140">
        <v>13772000000</v>
      </c>
      <c r="E49" s="141"/>
    </row>
    <row r="50" spans="1:5" ht="17.100000000000001" customHeight="1">
      <c r="A50" s="139" t="s">
        <v>242</v>
      </c>
      <c r="B50" s="139"/>
      <c r="C50" s="139"/>
      <c r="D50" s="140" t="s">
        <v>25</v>
      </c>
      <c r="E50" s="141"/>
    </row>
    <row r="51" spans="1:5" ht="17.100000000000001" customHeight="1">
      <c r="A51" s="136" t="s">
        <v>263</v>
      </c>
      <c r="B51" s="136"/>
      <c r="C51" s="136"/>
      <c r="D51" s="137">
        <v>3422358272</v>
      </c>
      <c r="E51" s="138"/>
    </row>
    <row r="52" spans="1:5" ht="17.100000000000001" customHeight="1">
      <c r="A52" s="136" t="s">
        <v>264</v>
      </c>
      <c r="B52" s="136"/>
      <c r="C52" s="136"/>
      <c r="D52" s="137">
        <v>-149133579</v>
      </c>
      <c r="E52" s="138"/>
    </row>
    <row r="53" spans="1:5" ht="17.100000000000001" customHeight="1">
      <c r="A53" s="136" t="s">
        <v>265</v>
      </c>
      <c r="B53" s="136"/>
      <c r="C53" s="136"/>
      <c r="D53" s="137">
        <v>793198069</v>
      </c>
      <c r="E53" s="138"/>
    </row>
    <row r="54" spans="1:5" ht="17.100000000000001" customHeight="1">
      <c r="A54" s="136" t="s">
        <v>266</v>
      </c>
      <c r="B54" s="136"/>
      <c r="C54" s="136"/>
      <c r="D54" s="137">
        <v>644064490</v>
      </c>
      <c r="E54" s="138"/>
    </row>
    <row r="56" spans="1:5" ht="17.100000000000001" customHeight="1">
      <c r="A56" s="136" t="s">
        <v>267</v>
      </c>
      <c r="B56" s="136"/>
      <c r="C56" s="136"/>
      <c r="D56" s="137">
        <v>1211535982</v>
      </c>
      <c r="E56" s="138"/>
    </row>
    <row r="57" spans="1:5" ht="17.100000000000001" customHeight="1">
      <c r="A57" s="136" t="s">
        <v>268</v>
      </c>
      <c r="B57" s="136"/>
      <c r="C57" s="136"/>
      <c r="D57" s="137">
        <v>530104</v>
      </c>
      <c r="E57" s="138"/>
    </row>
    <row r="58" spans="1:5" ht="17.100000000000001" customHeight="1">
      <c r="A58" s="136" t="s">
        <v>269</v>
      </c>
      <c r="B58" s="136"/>
      <c r="C58" s="136"/>
      <c r="D58" s="137">
        <v>1212066086</v>
      </c>
      <c r="E58" s="138"/>
    </row>
    <row r="59" spans="1:5" ht="17.100000000000001" customHeight="1">
      <c r="A59" s="136" t="s">
        <v>270</v>
      </c>
      <c r="B59" s="136"/>
      <c r="C59" s="136"/>
      <c r="D59" s="137">
        <v>1856130576</v>
      </c>
      <c r="E59" s="138"/>
    </row>
    <row r="60" spans="1:5" ht="17.100000000000001" customHeight="1">
      <c r="A60" s="12"/>
      <c r="B60" s="12"/>
      <c r="C60" s="12"/>
      <c r="D60" s="12"/>
      <c r="E60" s="12"/>
    </row>
    <row r="61" spans="1:5">
      <c r="A61" s="3"/>
    </row>
    <row r="62" spans="1:5">
      <c r="A62" s="3"/>
    </row>
    <row r="63" spans="1:5">
      <c r="A63" s="3"/>
    </row>
  </sheetData>
  <mergeCells count="107">
    <mergeCell ref="A9:C9"/>
    <mergeCell ref="D9:E9"/>
    <mergeCell ref="A10:C10"/>
    <mergeCell ref="D10:E10"/>
    <mergeCell ref="A11:C11"/>
    <mergeCell ref="D11:E11"/>
    <mergeCell ref="A2:E2"/>
    <mergeCell ref="A3:E3"/>
    <mergeCell ref="A7:C7"/>
    <mergeCell ref="D7:E7"/>
    <mergeCell ref="A8:C8"/>
    <mergeCell ref="D8:E8"/>
    <mergeCell ref="A4:E4"/>
    <mergeCell ref="A15:C15"/>
    <mergeCell ref="D15:E15"/>
    <mergeCell ref="A16:C16"/>
    <mergeCell ref="D16:E16"/>
    <mergeCell ref="A17:C17"/>
    <mergeCell ref="D17:E17"/>
    <mergeCell ref="A12:C12"/>
    <mergeCell ref="D12:E12"/>
    <mergeCell ref="A13:C13"/>
    <mergeCell ref="D13:E13"/>
    <mergeCell ref="A14:C14"/>
    <mergeCell ref="D14:E14"/>
    <mergeCell ref="A21:C21"/>
    <mergeCell ref="D21:E21"/>
    <mergeCell ref="A22:C22"/>
    <mergeCell ref="D22:E22"/>
    <mergeCell ref="A23:C23"/>
    <mergeCell ref="D23:E23"/>
    <mergeCell ref="A18:C18"/>
    <mergeCell ref="D18:E18"/>
    <mergeCell ref="A19:C19"/>
    <mergeCell ref="D19:E19"/>
    <mergeCell ref="A20:C20"/>
    <mergeCell ref="D20:E20"/>
    <mergeCell ref="A27:C27"/>
    <mergeCell ref="D27:E27"/>
    <mergeCell ref="A28:C28"/>
    <mergeCell ref="D28:E28"/>
    <mergeCell ref="A29:C29"/>
    <mergeCell ref="D29:E29"/>
    <mergeCell ref="A24:C24"/>
    <mergeCell ref="D24:E24"/>
    <mergeCell ref="A25:C25"/>
    <mergeCell ref="D25:E25"/>
    <mergeCell ref="A26:C26"/>
    <mergeCell ref="D26:E26"/>
    <mergeCell ref="A33:C33"/>
    <mergeCell ref="D33:E33"/>
    <mergeCell ref="A34:C34"/>
    <mergeCell ref="D34:E34"/>
    <mergeCell ref="A35:C35"/>
    <mergeCell ref="D35:E35"/>
    <mergeCell ref="A30:C30"/>
    <mergeCell ref="D30:E30"/>
    <mergeCell ref="A31:C31"/>
    <mergeCell ref="D31:E31"/>
    <mergeCell ref="A32:C32"/>
    <mergeCell ref="D32:E32"/>
    <mergeCell ref="A39:C39"/>
    <mergeCell ref="D39:E39"/>
    <mergeCell ref="A40:C40"/>
    <mergeCell ref="D40:E40"/>
    <mergeCell ref="A41:C41"/>
    <mergeCell ref="D41:E41"/>
    <mergeCell ref="A36:C36"/>
    <mergeCell ref="D36:E36"/>
    <mergeCell ref="A37:C37"/>
    <mergeCell ref="D37:E37"/>
    <mergeCell ref="A38:C38"/>
    <mergeCell ref="D38:E38"/>
    <mergeCell ref="A45:C45"/>
    <mergeCell ref="D45:E45"/>
    <mergeCell ref="A46:C46"/>
    <mergeCell ref="D46:E46"/>
    <mergeCell ref="A47:C47"/>
    <mergeCell ref="D47:E47"/>
    <mergeCell ref="A42:C42"/>
    <mergeCell ref="D42:E42"/>
    <mergeCell ref="A43:C43"/>
    <mergeCell ref="D43:E43"/>
    <mergeCell ref="A44:C44"/>
    <mergeCell ref="D44:E44"/>
    <mergeCell ref="A51:C51"/>
    <mergeCell ref="D51:E51"/>
    <mergeCell ref="A52:C52"/>
    <mergeCell ref="D52:E52"/>
    <mergeCell ref="A53:C53"/>
    <mergeCell ref="D53:E53"/>
    <mergeCell ref="A48:C48"/>
    <mergeCell ref="D48:E48"/>
    <mergeCell ref="A49:C49"/>
    <mergeCell ref="D49:E49"/>
    <mergeCell ref="A50:C50"/>
    <mergeCell ref="D50:E50"/>
    <mergeCell ref="A58:C58"/>
    <mergeCell ref="D58:E58"/>
    <mergeCell ref="A59:C59"/>
    <mergeCell ref="D59:E59"/>
    <mergeCell ref="A54:C54"/>
    <mergeCell ref="D54:E54"/>
    <mergeCell ref="A56:C56"/>
    <mergeCell ref="D56:E56"/>
    <mergeCell ref="A57:C57"/>
    <mergeCell ref="D57:E57"/>
  </mergeCells>
  <phoneticPr fontId="10"/>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2"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8" customWidth="1"/>
    <col min="8" max="8" width="9" style="4"/>
    <col min="9" max="9" width="12.75" bestFit="1" customWidth="1"/>
  </cols>
  <sheetData>
    <row r="1" spans="1:8" s="4" customFormat="1" ht="30" customHeight="1">
      <c r="A1" s="145" t="s">
        <v>277</v>
      </c>
      <c r="B1" s="145"/>
      <c r="C1" s="145"/>
      <c r="D1" s="145"/>
      <c r="E1" s="21" t="s">
        <v>273</v>
      </c>
      <c r="F1" s="22" t="s">
        <v>274</v>
      </c>
      <c r="G1" s="22" t="s">
        <v>275</v>
      </c>
      <c r="H1" s="6" t="s">
        <v>276</v>
      </c>
    </row>
    <row r="2" spans="1:8">
      <c r="A2" s="143" t="s">
        <v>271</v>
      </c>
      <c r="B2" s="146" t="s">
        <v>272</v>
      </c>
      <c r="C2" s="2" t="s">
        <v>279</v>
      </c>
      <c r="D2" s="2" t="s">
        <v>283</v>
      </c>
      <c r="E2" s="2" t="s">
        <v>348</v>
      </c>
      <c r="F2" s="23" t="e">
        <f>+'1.(1)①有形固定資産の明細'!#REF!</f>
        <v>#REF!</v>
      </c>
      <c r="G2" s="23">
        <f>'貸借対照表(BS)'!$B$9</f>
        <v>527800468783</v>
      </c>
      <c r="H2" s="5" t="e">
        <f>IF(F2=G2,"○","×")</f>
        <v>#REF!</v>
      </c>
    </row>
    <row r="3" spans="1:8">
      <c r="A3" s="147"/>
      <c r="B3" s="146"/>
      <c r="C3" s="2" t="s">
        <v>280</v>
      </c>
      <c r="D3" s="2" t="s">
        <v>284</v>
      </c>
      <c r="E3" s="2" t="s">
        <v>348</v>
      </c>
      <c r="F3" s="23" t="e">
        <f>+'1.(1)②有形固定資産に係る行政目的別の明細'!#REF!</f>
        <v>#REF!</v>
      </c>
      <c r="G3" s="23">
        <f>'貸借対照表(BS)'!$B$9</f>
        <v>527800468783</v>
      </c>
      <c r="H3" s="5" t="e">
        <f>IF(F3=G3,"○","×")</f>
        <v>#REF!</v>
      </c>
    </row>
    <row r="4" spans="1:8">
      <c r="A4" s="147"/>
      <c r="B4" s="146"/>
      <c r="C4" s="143" t="s">
        <v>278</v>
      </c>
      <c r="D4" s="143" t="s">
        <v>285</v>
      </c>
      <c r="E4" s="2" t="s">
        <v>448</v>
      </c>
      <c r="F4" s="24">
        <f>VLOOKUP("合計",市場価格のあるもの,4,FALSE)+VLOOKUP("合計",市場価格のないもののうち連結対象団体に対するもの,2,FALSE)+VLOOKUP("合計",市場価格のないもののうち連結対象団体以外に対するもの,10,FALSE)</f>
        <v>9410736823</v>
      </c>
      <c r="G4" s="23">
        <f>IF(ISNUMBER('貸借対照表(BS)'!$B$41),'貸借対照表(BS)'!$B$41,0)</f>
        <v>9219888167</v>
      </c>
      <c r="H4" s="5" t="str">
        <f>IF(F4=G4,"○","×")</f>
        <v>×</v>
      </c>
    </row>
    <row r="5" spans="1:8">
      <c r="A5" s="147"/>
      <c r="B5" s="146"/>
      <c r="C5" s="144"/>
      <c r="D5" s="144"/>
      <c r="E5" s="2" t="s">
        <v>449</v>
      </c>
      <c r="F5" s="24" t="str">
        <f>VLOOKUP("合計",市場価格のないもののうち連結対象団体に対するもの,9,FALSE)</f>
        <v>-</v>
      </c>
      <c r="G5" s="23">
        <f>IF(ISNUMBER('貸借対照表(BS)'!$B$45),-'貸借対照表(BS)'!$B$45,0)</f>
        <v>0</v>
      </c>
      <c r="H5" s="5" t="str">
        <f>IF(F5=G5,"○","×")</f>
        <v>×</v>
      </c>
    </row>
    <row r="6" spans="1:8">
      <c r="A6" s="147"/>
      <c r="B6" s="146"/>
      <c r="C6" s="146" t="s">
        <v>281</v>
      </c>
      <c r="D6" s="146" t="s">
        <v>33</v>
      </c>
      <c r="E6" s="2" t="s">
        <v>286</v>
      </c>
      <c r="F6" s="23">
        <f>SUMIFS('1.(1)④基金の明細'!$F$6:$F$10,'1.(1)④基金の明細'!$A$6:$A$10,"財政調整基金")</f>
        <v>11477176510</v>
      </c>
      <c r="G6" s="23">
        <f>IF(ISNUMBER('貸借対照表(BS)'!$B$58),'貸借対照表(BS)'!$B$58,0)</f>
        <v>8658226663</v>
      </c>
      <c r="H6" s="5" t="str">
        <f t="shared" ref="H6:H39" si="0">IF(F6=G6,"○","×")</f>
        <v>×</v>
      </c>
    </row>
    <row r="7" spans="1:8">
      <c r="A7" s="147"/>
      <c r="B7" s="146"/>
      <c r="C7" s="146"/>
      <c r="D7" s="146"/>
      <c r="E7" s="2" t="s">
        <v>287</v>
      </c>
      <c r="F7" s="23">
        <f>SUMIFS('1.(1)④基金の明細'!$F$6:$F$10,'1.(1)④基金の明細'!$A$6:$A$10,"減債基金")</f>
        <v>2584637133</v>
      </c>
      <c r="G7" s="23">
        <f>IF(ISNUMBER('貸借対照表(BS)'!$B$49),'貸借対照表(BS)'!$B$49,0)+IF(ISNUMBER('貸借対照表(BS)'!$B$59),'貸借対照表(BS)'!$B$59,0)</f>
        <v>1507339296</v>
      </c>
      <c r="H7" s="5" t="str">
        <f t="shared" si="0"/>
        <v>×</v>
      </c>
    </row>
    <row r="8" spans="1:8">
      <c r="A8" s="147"/>
      <c r="B8" s="146"/>
      <c r="C8" s="146"/>
      <c r="D8" s="146"/>
      <c r="E8" s="2" t="s">
        <v>288</v>
      </c>
      <c r="F8" s="23">
        <f>SUMIFS('1.(1)④基金の明細'!$F:$F,'1.(1)④基金の明細'!$A:$A,"合計")-SUM(F6:F7)</f>
        <v>2977715176</v>
      </c>
      <c r="G8" s="23">
        <f>IF(ISNUMBER('貸借対照表(BS)'!$B$50),'貸借対照表(BS)'!$B$50,0)</f>
        <v>4068931495</v>
      </c>
      <c r="H8" s="5" t="str">
        <f t="shared" si="0"/>
        <v>×</v>
      </c>
    </row>
    <row r="9" spans="1:8">
      <c r="A9" s="147"/>
      <c r="B9" s="146"/>
      <c r="C9" s="146" t="s">
        <v>282</v>
      </c>
      <c r="D9" s="146" t="s">
        <v>289</v>
      </c>
      <c r="E9" s="2" t="s">
        <v>290</v>
      </c>
      <c r="F9" s="23">
        <f>SUMIFS('1.(1)⑤貸付金の明細'!B:B,'1.(1)⑤貸付金の明細'!A:A,"合計")</f>
        <v>312739796</v>
      </c>
      <c r="G9" s="23">
        <f>IF(ISNUMBER('貸借対照表(BS)'!$B$47),'貸借対照表(BS)'!$B$47,0)</f>
        <v>284954932</v>
      </c>
      <c r="H9" s="5" t="str">
        <f t="shared" si="0"/>
        <v>×</v>
      </c>
    </row>
    <row r="10" spans="1:8">
      <c r="A10" s="147"/>
      <c r="B10" s="146"/>
      <c r="C10" s="146"/>
      <c r="D10" s="146"/>
      <c r="E10" s="2" t="s">
        <v>291</v>
      </c>
      <c r="F10" s="23">
        <f>SUMIFS('1.(1)⑤貸付金の明細'!D:D,'1.(1)⑤貸付金の明細'!A:A,"合計")</f>
        <v>0</v>
      </c>
      <c r="G10" s="23">
        <f>IF(ISNUMBER('貸借対照表(BS)'!$B$56),'貸借対照表(BS)'!$B$56,0)</f>
        <v>34987751</v>
      </c>
      <c r="H10" s="5" t="str">
        <f t="shared" si="0"/>
        <v>×</v>
      </c>
    </row>
    <row r="11" spans="1:8">
      <c r="A11" s="147"/>
      <c r="B11" s="146"/>
      <c r="C11" s="2" t="s">
        <v>292</v>
      </c>
      <c r="D11" s="2" t="s">
        <v>46</v>
      </c>
      <c r="E11" s="2" t="s">
        <v>295</v>
      </c>
      <c r="F11" s="23">
        <f>SUMIFS('1.(1)⑥長期延滞債権の明細'!B:B,'1.(1)⑥長期延滞債権の明細'!A:A,"合計")</f>
        <v>1532101617</v>
      </c>
      <c r="G11" s="23">
        <f>IF(ISNUMBER('貸借対照表(BS)'!$B$46),'貸借対照表(BS)'!$B$46,0)</f>
        <v>1971147379</v>
      </c>
      <c r="H11" s="5" t="str">
        <f t="shared" si="0"/>
        <v>×</v>
      </c>
    </row>
    <row r="12" spans="1:8">
      <c r="A12" s="147"/>
      <c r="B12" s="146"/>
      <c r="C12" s="2" t="s">
        <v>294</v>
      </c>
      <c r="D12" s="2" t="s">
        <v>41</v>
      </c>
      <c r="E12" s="2" t="s">
        <v>293</v>
      </c>
      <c r="F12" s="23">
        <f>SUMIFS('1.(1)⑦未収金の明細'!B:B,'1.(1)⑦未収金の明細'!A:A,"合計")</f>
        <v>323503764</v>
      </c>
      <c r="G12" s="23">
        <f>IF(ISNUMBER('貸借対照表(BS)'!$B$55),'貸借対照表(BS)'!$B$55,0)</f>
        <v>445221126</v>
      </c>
      <c r="H12" s="5" t="str">
        <f t="shared" si="0"/>
        <v>×</v>
      </c>
    </row>
    <row r="13" spans="1:8">
      <c r="A13" s="147"/>
      <c r="B13" s="146"/>
      <c r="C13" s="2" t="s">
        <v>282</v>
      </c>
      <c r="D13" s="143" t="s">
        <v>316</v>
      </c>
      <c r="E13" s="143" t="s">
        <v>86</v>
      </c>
      <c r="F13" s="159">
        <f>SUMIFS('1.(1)⑤貸付金の明細'!C:C,'1.(1)⑤貸付金の明細'!A:A,"合計")+SUMIFS('1.(1)⑥長期延滞債権の明細'!C:C,'1.(1)⑥長期延滞債権の明細'!A:A,"合計")</f>
        <v>99072033</v>
      </c>
      <c r="G13" s="159">
        <f>-IF(ISNUMBER('貸借対照表(BS)'!$B$52),'貸借対照表(BS)'!$B$52,0)</f>
        <v>106129286</v>
      </c>
      <c r="H13" s="148" t="str">
        <f t="shared" si="0"/>
        <v>×</v>
      </c>
    </row>
    <row r="14" spans="1:8">
      <c r="A14" s="147"/>
      <c r="B14" s="146"/>
      <c r="C14" s="2" t="s">
        <v>292</v>
      </c>
      <c r="D14" s="144"/>
      <c r="E14" s="144"/>
      <c r="F14" s="160"/>
      <c r="G14" s="160"/>
      <c r="H14" s="149"/>
    </row>
    <row r="15" spans="1:8">
      <c r="A15" s="147"/>
      <c r="B15" s="146"/>
      <c r="C15" s="2" t="s">
        <v>282</v>
      </c>
      <c r="D15" s="143" t="s">
        <v>317</v>
      </c>
      <c r="E15" s="143" t="s">
        <v>318</v>
      </c>
      <c r="F15" s="159">
        <f>SUMIFS('1.(1)⑤貸付金の明細'!E:E,'1.(1)⑤貸付金の明細'!A:A,"合計")+SUMIFS('1.(1)⑦未収金の明細'!C:C,'1.(1)⑦未収金の明細'!A:A,"合計")</f>
        <v>64504</v>
      </c>
      <c r="G15" s="159">
        <f>-IF(ISNUMBER('貸借対照表(BS)'!$B$62),'貸借対照表(BS)'!$B$62,0)</f>
        <v>54531639</v>
      </c>
      <c r="H15" s="148" t="str">
        <f>IF(F15=G15,"○","×")</f>
        <v>×</v>
      </c>
    </row>
    <row r="16" spans="1:8">
      <c r="A16" s="147"/>
      <c r="B16" s="146"/>
      <c r="C16" s="2" t="s">
        <v>294</v>
      </c>
      <c r="D16" s="144"/>
      <c r="E16" s="144"/>
      <c r="F16" s="160"/>
      <c r="G16" s="160"/>
      <c r="H16" s="149"/>
    </row>
    <row r="17" spans="1:8">
      <c r="A17" s="147"/>
      <c r="B17" s="146" t="s">
        <v>296</v>
      </c>
      <c r="C17" s="146" t="s">
        <v>279</v>
      </c>
      <c r="D17" s="146" t="s">
        <v>394</v>
      </c>
      <c r="E17" s="2" t="s">
        <v>298</v>
      </c>
      <c r="F17" s="23">
        <f>SUMIFS('1.(2)①地方債（借入先別）の明細'!B:B,'1.(2)①地方債（借入先別）の明細'!A:A,"*合計")-F18</f>
        <v>90014437008</v>
      </c>
      <c r="G17" s="23">
        <f>IF(ISNUMBER('貸借対照表(BS)'!$E$9),'貸借対照表(BS)'!$E$9,0)</f>
        <v>102293725002</v>
      </c>
      <c r="H17" s="5" t="str">
        <f t="shared" si="0"/>
        <v>×</v>
      </c>
    </row>
    <row r="18" spans="1:8">
      <c r="A18" s="147"/>
      <c r="B18" s="146"/>
      <c r="C18" s="146"/>
      <c r="D18" s="146"/>
      <c r="E18" s="2" t="s">
        <v>297</v>
      </c>
      <c r="F18" s="23">
        <f>SUMIFS('1.(2)①地方債（借入先別）の明細'!C:C,'1.(2)①地方債（借入先別）の明細'!A:A,"*合計")</f>
        <v>12109455327</v>
      </c>
      <c r="G18" s="23">
        <f>IF(ISNUMBER('貸借対照表(BS)'!$E$15),'貸借対照表(BS)'!$E$15,0)</f>
        <v>10417751402</v>
      </c>
      <c r="H18" s="5" t="str">
        <f t="shared" si="0"/>
        <v>×</v>
      </c>
    </row>
    <row r="19" spans="1:8">
      <c r="A19" s="147"/>
      <c r="B19" s="146"/>
      <c r="C19" s="2" t="s">
        <v>280</v>
      </c>
      <c r="D19" s="2" t="s">
        <v>397</v>
      </c>
      <c r="E19" s="2" t="s">
        <v>299</v>
      </c>
      <c r="F19" s="23">
        <f>'1.(2)②地方債（利率別）の明細'!$A$7</f>
        <v>102123892335</v>
      </c>
      <c r="G19" s="23">
        <f>IF(ISNUMBER('貸借対照表(BS)'!$E$9),'貸借対照表(BS)'!$E$9,0)+IF(ISNUMBER('貸借対照表(BS)'!$E$15),'貸借対照表(BS)'!$E$15,0)</f>
        <v>112711476404</v>
      </c>
      <c r="H19" s="5" t="str">
        <f t="shared" si="0"/>
        <v>×</v>
      </c>
    </row>
    <row r="20" spans="1:8">
      <c r="A20" s="147"/>
      <c r="B20" s="146"/>
      <c r="C20" s="146" t="s">
        <v>278</v>
      </c>
      <c r="D20" s="146" t="s">
        <v>398</v>
      </c>
      <c r="E20" s="2" t="s">
        <v>298</v>
      </c>
      <c r="F20" s="23">
        <f>'1.(2)③地方債（返済期間別）の明細'!$A$7-'1.(2)③地方債（返済期間別）の明細'!$B$7</f>
        <v>90014437008</v>
      </c>
      <c r="G20" s="23">
        <f>IF(ISNUMBER('貸借対照表(BS)'!$E$9),'貸借対照表(BS)'!$E$9,0)</f>
        <v>102293725002</v>
      </c>
      <c r="H20" s="5" t="str">
        <f t="shared" si="0"/>
        <v>×</v>
      </c>
    </row>
    <row r="21" spans="1:8">
      <c r="A21" s="147"/>
      <c r="B21" s="146"/>
      <c r="C21" s="146"/>
      <c r="D21" s="146"/>
      <c r="E21" s="2" t="s">
        <v>297</v>
      </c>
      <c r="F21" s="23">
        <f>'1.(2)③地方債（返済期間別）の明細'!$B$7</f>
        <v>12109455327</v>
      </c>
      <c r="G21" s="23">
        <f>IF(ISNUMBER('貸借対照表(BS)'!$E$15),'貸借対照表(BS)'!$E$15,0)</f>
        <v>10417751402</v>
      </c>
      <c r="H21" s="5" t="str">
        <f t="shared" si="0"/>
        <v>×</v>
      </c>
    </row>
    <row r="22" spans="1:8">
      <c r="A22" s="147"/>
      <c r="B22" s="146"/>
      <c r="C22" s="2" t="s">
        <v>281</v>
      </c>
      <c r="D22" s="2" t="s">
        <v>400</v>
      </c>
      <c r="E22" s="2" t="s">
        <v>300</v>
      </c>
      <c r="F22" s="23" t="s">
        <v>300</v>
      </c>
      <c r="G22" s="23" t="s">
        <v>300</v>
      </c>
      <c r="H22" s="5" t="s">
        <v>389</v>
      </c>
    </row>
    <row r="23" spans="1:8">
      <c r="A23" s="147"/>
      <c r="B23" s="146"/>
      <c r="C23" s="146" t="s">
        <v>282</v>
      </c>
      <c r="D23" s="146" t="s">
        <v>79</v>
      </c>
      <c r="E23" s="2" t="s">
        <v>86</v>
      </c>
      <c r="F23" s="23">
        <f>SUMIFS('1.(2)⑤引当金の明細'!F:F,'1.(2)⑤引当金の明細'!A:A,E23)</f>
        <v>99072033</v>
      </c>
      <c r="G23" s="23">
        <f>-IF(ISNUMBER('貸借対照表(BS)'!$B$52),'貸借対照表(BS)'!$B$52,0)</f>
        <v>106129286</v>
      </c>
      <c r="H23" s="5" t="str">
        <f t="shared" si="0"/>
        <v>×</v>
      </c>
    </row>
    <row r="24" spans="1:8">
      <c r="A24" s="147"/>
      <c r="B24" s="146"/>
      <c r="C24" s="146"/>
      <c r="D24" s="146"/>
      <c r="E24" s="2" t="s">
        <v>87</v>
      </c>
      <c r="F24" s="23">
        <f>SUMIFS('1.(2)⑤引当金の明細'!F:F,'1.(2)⑤引当金の明細'!A:A,E24)</f>
        <v>64504</v>
      </c>
      <c r="G24" s="23">
        <f>-IF(ISNUMBER('貸借対照表(BS)'!$B$62),'貸借対照表(BS)'!$B$62,0)</f>
        <v>54531639</v>
      </c>
      <c r="H24" s="5" t="str">
        <f t="shared" si="0"/>
        <v>×</v>
      </c>
    </row>
    <row r="25" spans="1:8">
      <c r="A25" s="147"/>
      <c r="B25" s="146"/>
      <c r="C25" s="146"/>
      <c r="D25" s="146"/>
      <c r="E25" s="2" t="s">
        <v>88</v>
      </c>
      <c r="F25" s="23">
        <f>SUMIFS('1.(2)⑤引当金の明細'!F:F,'1.(2)⑤引当金の明細'!A:A,E25)</f>
        <v>0</v>
      </c>
      <c r="G25" s="23">
        <f>-IF(ISNUMBER('貸借対照表(BS)'!$B$45),'貸借対照表(BS)'!$B$45,0)</f>
        <v>0</v>
      </c>
      <c r="H25" s="5" t="str">
        <f t="shared" si="0"/>
        <v>○</v>
      </c>
    </row>
    <row r="26" spans="1:8">
      <c r="A26" s="147"/>
      <c r="B26" s="146"/>
      <c r="C26" s="146"/>
      <c r="D26" s="146"/>
      <c r="E26" s="2" t="s">
        <v>89</v>
      </c>
      <c r="F26" s="23">
        <f>SUMIFS('1.(2)⑤引当金の明細'!F:F,'1.(2)⑤引当金の明細'!A:A,E26)</f>
        <v>20934048094</v>
      </c>
      <c r="G26" s="23">
        <f>IF(ISNUMBER('貸借対照表(BS)'!$E$11),'貸借対照表(BS)'!$E$11,0)</f>
        <v>20748242974</v>
      </c>
      <c r="H26" s="5" t="str">
        <f t="shared" si="0"/>
        <v>×</v>
      </c>
    </row>
    <row r="27" spans="1:8">
      <c r="A27" s="147"/>
      <c r="B27" s="146"/>
      <c r="C27" s="146"/>
      <c r="D27" s="146"/>
      <c r="E27" s="2" t="s">
        <v>90</v>
      </c>
      <c r="F27" s="23">
        <f>SUMIFS('1.(2)⑤引当金の明細'!F:F,'1.(2)⑤引当金の明細'!A:A,E27)</f>
        <v>0</v>
      </c>
      <c r="G27" s="23">
        <f>IF(ISNUMBER('貸借対照表(BS)'!$E$12),'貸借対照表(BS)'!$E$12,0)</f>
        <v>0</v>
      </c>
      <c r="H27" s="5" t="str">
        <f t="shared" si="0"/>
        <v>○</v>
      </c>
    </row>
    <row r="28" spans="1:8">
      <c r="A28" s="144"/>
      <c r="B28" s="146"/>
      <c r="C28" s="146"/>
      <c r="D28" s="146"/>
      <c r="E28" s="2" t="s">
        <v>91</v>
      </c>
      <c r="F28" s="23">
        <f>SUMIFS('1.(2)⑤引当金の明細'!F:F,'1.(2)⑤引当金の明細'!A:A,E28)</f>
        <v>1553186032</v>
      </c>
      <c r="G28" s="23">
        <f>IF(ISNUMBER('貸借対照表(BS)'!$E$20),'貸借対照表(BS)'!$E$20,0)</f>
        <v>1501607438</v>
      </c>
      <c r="H28" s="5" t="str">
        <f t="shared" si="0"/>
        <v>×</v>
      </c>
    </row>
    <row r="29" spans="1:8">
      <c r="A29" s="2" t="s">
        <v>301</v>
      </c>
      <c r="B29" s="146" t="s">
        <v>302</v>
      </c>
      <c r="C29" s="146"/>
      <c r="D29" s="146"/>
      <c r="E29" s="2" t="s">
        <v>303</v>
      </c>
      <c r="F29" s="23">
        <f>SUMIFS('2.(1)補助金等の明細'!D:D,'2.(1)補助金等の明細'!A:A,"合計")</f>
        <v>15544818351</v>
      </c>
      <c r="G29" s="23">
        <f>IF(ISNUMBER('行政コスト計算書(PL)'!$D$25),'行政コスト計算書(PL)'!$D$25,0)</f>
        <v>9407487415</v>
      </c>
      <c r="H29" s="5" t="str">
        <f t="shared" si="0"/>
        <v>×</v>
      </c>
    </row>
    <row r="30" spans="1:8">
      <c r="A30" s="143" t="s">
        <v>304</v>
      </c>
      <c r="B30" s="146" t="s">
        <v>305</v>
      </c>
      <c r="C30" s="146"/>
      <c r="D30" s="146"/>
      <c r="E30" s="2" t="s">
        <v>307</v>
      </c>
      <c r="F30" s="23">
        <f>+'3.(1)財源の明細'!E67</f>
        <v>73590945516</v>
      </c>
      <c r="G30" s="23">
        <f>IF(ISNUMBER('純資産変動計算書(NW)'!$B$11),'純資産変動計算書(NW)'!$B$11,0)</f>
        <v>69679517924</v>
      </c>
      <c r="H30" s="5" t="str">
        <f t="shared" si="0"/>
        <v>×</v>
      </c>
    </row>
    <row r="31" spans="1:8">
      <c r="A31" s="147"/>
      <c r="B31" s="146"/>
      <c r="C31" s="146"/>
      <c r="D31" s="146"/>
      <c r="E31" s="2" t="s">
        <v>308</v>
      </c>
      <c r="F31" s="23">
        <f>+'3.(1)財源の明細'!E70</f>
        <v>25960760975</v>
      </c>
      <c r="G31" s="23">
        <f>IF(ISNUMBER('純資産変動計算書(NW)'!$B$12),'純資産変動計算書(NW)'!$B$12,0)</f>
        <v>23062367996</v>
      </c>
      <c r="H31" s="5" t="str">
        <f t="shared" si="0"/>
        <v>×</v>
      </c>
    </row>
    <row r="32" spans="1:8">
      <c r="A32" s="147"/>
      <c r="B32" s="146"/>
      <c r="C32" s="146"/>
      <c r="D32" s="146"/>
      <c r="E32" s="2" t="s">
        <v>390</v>
      </c>
      <c r="F32" s="23">
        <f>+'3.(1)財源の明細'!E68</f>
        <v>2462739000</v>
      </c>
      <c r="G32" s="23">
        <f>+IF(ISNUMBER('資金収支計算書(CF)'!D38),'資金収支計算書(CF)'!D38,0)</f>
        <v>1657710400</v>
      </c>
      <c r="H32" s="5" t="str">
        <f t="shared" si="0"/>
        <v>×</v>
      </c>
    </row>
    <row r="33" spans="1:9">
      <c r="A33" s="147"/>
      <c r="B33" s="150" t="s">
        <v>306</v>
      </c>
      <c r="C33" s="151"/>
      <c r="D33" s="152"/>
      <c r="E33" s="2" t="s">
        <v>391</v>
      </c>
      <c r="F33" s="23">
        <f>SUMIFS('3.(2)財源情報の明細'!B:B,'3.(2)財源情報の明細'!A:A,E33)</f>
        <v>115579631539</v>
      </c>
      <c r="G33" s="23">
        <f>IF(ISNUMBER('純資産変動計算書(NW)'!$B$9),-'純資産変動計算書(NW)'!$B$9,0)</f>
        <v>108021491721</v>
      </c>
      <c r="H33" s="5" t="str">
        <f t="shared" si="0"/>
        <v>×</v>
      </c>
    </row>
    <row r="34" spans="1:9">
      <c r="A34" s="147"/>
      <c r="B34" s="153"/>
      <c r="C34" s="154"/>
      <c r="D34" s="155"/>
      <c r="E34" s="2" t="s">
        <v>392</v>
      </c>
      <c r="F34" s="23">
        <f>SUMIFS('3.(2)財源情報の明細'!B:B,'3.(2)財源情報の明細'!A:A,E34)</f>
        <v>1928670845</v>
      </c>
      <c r="G34" s="23">
        <f>IF(ISNUMBER('純資産変動計算書(NW)'!$C$15),'純資産変動計算書(NW)'!$C$15,0)</f>
        <v>13523871610</v>
      </c>
      <c r="H34" s="5" t="str">
        <f t="shared" si="0"/>
        <v>×</v>
      </c>
    </row>
    <row r="35" spans="1:9">
      <c r="A35" s="147"/>
      <c r="B35" s="153"/>
      <c r="C35" s="154"/>
      <c r="D35" s="155"/>
      <c r="E35" s="2" t="s">
        <v>352</v>
      </c>
      <c r="F35" s="23">
        <f>SUMIFS('3.(2)財源情報の明細'!B:B,'3.(2)財源情報の明細'!A:A,E35)</f>
        <v>1950286337</v>
      </c>
      <c r="G35" s="23">
        <f>IF(ISNUMBER('純資産変動計算書(NW)'!$C$17),'純資産変動計算書(NW)'!$C$17,0)</f>
        <v>831515540</v>
      </c>
      <c r="H35" s="5" t="str">
        <f t="shared" si="0"/>
        <v>×</v>
      </c>
    </row>
    <row r="36" spans="1:9">
      <c r="A36" s="147"/>
      <c r="B36" s="153"/>
      <c r="C36" s="154"/>
      <c r="D36" s="155"/>
      <c r="E36" s="2" t="s">
        <v>308</v>
      </c>
      <c r="F36" s="23">
        <f>SUMIFS('3.(2)財源情報の明細'!C:C,'3.(2)財源情報の明細'!A:A,"合計")</f>
        <v>25960760975</v>
      </c>
      <c r="G36" s="23">
        <f>IF(ISNUMBER('純資産変動計算書(NW)'!$B$12),'純資産変動計算書(NW)'!$B$12,0)</f>
        <v>23062367996</v>
      </c>
      <c r="H36" s="5" t="str">
        <f>IF(F36+I36=G36,"○","×")</f>
        <v>×</v>
      </c>
      <c r="I36" s="20"/>
    </row>
    <row r="37" spans="1:9">
      <c r="A37" s="147"/>
      <c r="B37" s="153"/>
      <c r="C37" s="154"/>
      <c r="D37" s="155"/>
      <c r="E37" s="2" t="s">
        <v>353</v>
      </c>
      <c r="F37" s="23">
        <f>SUMIFS('3.(2)財源情報の明細'!D:D,'3.(2)財源情報の明細'!A:A,"合計")</f>
        <v>5156300000</v>
      </c>
      <c r="G37" s="23">
        <f>IF(ISNUMBER('資金収支計算書(CF)'!$D$49),'資金収支計算書(CF)'!$D$49,0)</f>
        <v>13772000000</v>
      </c>
      <c r="H37" s="5" t="str">
        <f>IF(F37+I37=G37,"○","×")</f>
        <v>×</v>
      </c>
      <c r="I37" s="20"/>
    </row>
    <row r="38" spans="1:9">
      <c r="A38" s="144"/>
      <c r="B38" s="156"/>
      <c r="C38" s="157"/>
      <c r="D38" s="158"/>
      <c r="E38" s="2" t="s">
        <v>370</v>
      </c>
      <c r="F38" s="23">
        <f>SUMIFS('3.(2)財源情報の明細'!E:E,'3.(2)財源情報の明細'!A:A,"合計")</f>
        <v>73590945516</v>
      </c>
      <c r="G38" s="23">
        <f>IF(ISNUMBER('純資産変動計算書(NW)'!$B$11),'純資産変動計算書(NW)'!$B$11-'資金収支計算書(CF)'!$D$45,0)</f>
        <v>59329876196</v>
      </c>
      <c r="H38" s="5" t="str">
        <f>IF(F38-I36-I37-I38=G38,"○","×")</f>
        <v>×</v>
      </c>
      <c r="I38" s="20">
        <f>76113000+8783506</f>
        <v>84896506</v>
      </c>
    </row>
    <row r="39" spans="1:9">
      <c r="A39" s="2" t="s">
        <v>309</v>
      </c>
      <c r="B39" s="146" t="s">
        <v>310</v>
      </c>
      <c r="C39" s="146"/>
      <c r="D39" s="146"/>
      <c r="E39" s="2" t="s">
        <v>266</v>
      </c>
      <c r="F39" s="23">
        <f>SUMIFS('4.(1)資金の明細'!B:B,'4.(1)資金の明細'!A:A,"合計")</f>
        <v>1046953248</v>
      </c>
      <c r="G39" s="23">
        <f>IF(ISNUMBER('資金収支計算書(CF)'!$D$54),'資金収支計算書(CF)'!$D$54,0)</f>
        <v>644064490</v>
      </c>
      <c r="H39" s="5" t="str">
        <f t="shared" si="0"/>
        <v>×</v>
      </c>
    </row>
    <row r="41" spans="1:9">
      <c r="F41" s="25" t="s">
        <v>355</v>
      </c>
      <c r="G41" s="25" t="s">
        <v>356</v>
      </c>
    </row>
    <row r="42" spans="1:9">
      <c r="D42" s="146" t="s">
        <v>354</v>
      </c>
      <c r="E42" s="2" t="s">
        <v>357</v>
      </c>
      <c r="F42" s="26">
        <f>+'貸借対照表(BS)'!E25</f>
        <v>553528279232</v>
      </c>
      <c r="G42" s="26">
        <f>+'純資産変動計算書(NW)'!C23</f>
        <v>553528279232</v>
      </c>
      <c r="H42" s="5" t="str">
        <f>IF(F42=G42,"○","×")</f>
        <v>○</v>
      </c>
    </row>
    <row r="43" spans="1:9">
      <c r="D43" s="146"/>
      <c r="E43" s="27" t="s">
        <v>358</v>
      </c>
      <c r="F43" s="26">
        <f>+'貸借対照表(BS)'!E26</f>
        <v>-133934773088</v>
      </c>
      <c r="G43" s="26">
        <f>+'純資産変動計算書(NW)'!D23</f>
        <v>-133934773088</v>
      </c>
      <c r="H43" s="8" t="str">
        <f>IF(F43=G43,"○","×")</f>
        <v>○</v>
      </c>
    </row>
    <row r="44" spans="1:9">
      <c r="F44" s="25" t="s">
        <v>355</v>
      </c>
      <c r="G44" s="25" t="s">
        <v>361</v>
      </c>
    </row>
    <row r="45" spans="1:9">
      <c r="D45" s="7" t="s">
        <v>359</v>
      </c>
      <c r="E45" s="7" t="s">
        <v>360</v>
      </c>
      <c r="F45" s="26">
        <f>+'貸借対照表(BS)'!B54</f>
        <v>1856130576</v>
      </c>
      <c r="G45" s="26">
        <f>+'資金収支計算書(CF)'!D59</f>
        <v>1856130576</v>
      </c>
      <c r="H45" s="5" t="str">
        <f>IF(F45=G45,"○","×")</f>
        <v>○</v>
      </c>
    </row>
  </sheetData>
  <mergeCells count="32">
    <mergeCell ref="C4:C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 ref="D4:D5"/>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s>
  <phoneticPr fontId="10"/>
  <conditionalFormatting sqref="H2:H45">
    <cfRule type="expression" dxfId="0" priority="1">
      <formula>H2="×"</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2"/>
  <sheetViews>
    <sheetView view="pageBreakPreview" topLeftCell="A10" zoomScale="60" zoomScaleNormal="70" workbookViewId="0">
      <selection activeCell="D9" sqref="D9"/>
    </sheetView>
  </sheetViews>
  <sheetFormatPr defaultColWidth="8.875" defaultRowHeight="15.75"/>
  <cols>
    <col min="1" max="1" width="54.875" style="16" bestFit="1" customWidth="1"/>
    <col min="2" max="11" width="15.375" style="16" customWidth="1"/>
    <col min="12" max="16384" width="8.875" style="16"/>
  </cols>
  <sheetData>
    <row r="1" spans="1:10" ht="30">
      <c r="A1" s="1" t="s">
        <v>0</v>
      </c>
    </row>
    <row r="2" spans="1:10" ht="18.75">
      <c r="A2" s="13" t="s">
        <v>405</v>
      </c>
    </row>
    <row r="3" spans="1:10" ht="18.75">
      <c r="A3" s="13" t="s">
        <v>493</v>
      </c>
    </row>
    <row r="4" spans="1:10" ht="18.75">
      <c r="A4" s="13" t="s">
        <v>393</v>
      </c>
    </row>
    <row r="6" spans="1:10" ht="18.75">
      <c r="A6" s="37" t="s">
        <v>1</v>
      </c>
      <c r="H6" s="14" t="s">
        <v>26</v>
      </c>
    </row>
    <row r="7" spans="1:10" ht="47.25">
      <c r="A7" s="38" t="s">
        <v>2</v>
      </c>
      <c r="B7" s="56" t="s">
        <v>3</v>
      </c>
      <c r="C7" s="56" t="s">
        <v>4</v>
      </c>
      <c r="D7" s="56" t="s">
        <v>5</v>
      </c>
      <c r="E7" s="56" t="s">
        <v>6</v>
      </c>
      <c r="F7" s="56" t="s">
        <v>7</v>
      </c>
      <c r="G7" s="56" t="s">
        <v>8</v>
      </c>
      <c r="H7" s="56" t="s">
        <v>9</v>
      </c>
    </row>
    <row r="8" spans="1:10" ht="18" customHeight="1">
      <c r="A8" s="52"/>
      <c r="B8" s="15"/>
      <c r="C8" s="15"/>
      <c r="D8" s="15"/>
      <c r="E8" s="15"/>
      <c r="F8" s="15"/>
      <c r="G8" s="15"/>
      <c r="H8" s="15"/>
    </row>
    <row r="9" spans="1:10" ht="18" customHeight="1">
      <c r="A9" s="52"/>
      <c r="B9" s="15"/>
      <c r="C9" s="15"/>
      <c r="D9" s="15"/>
      <c r="E9" s="15"/>
      <c r="F9" s="15"/>
      <c r="G9" s="15"/>
      <c r="H9" s="15"/>
    </row>
    <row r="10" spans="1:10" ht="18" customHeight="1">
      <c r="A10" s="53" t="s">
        <v>10</v>
      </c>
      <c r="B10" s="39"/>
      <c r="C10" s="39"/>
      <c r="D10" s="15"/>
      <c r="E10" s="39"/>
      <c r="F10" s="15"/>
      <c r="G10" s="15"/>
      <c r="H10" s="15"/>
    </row>
    <row r="12" spans="1:10" ht="18.75">
      <c r="A12" s="37" t="s">
        <v>11</v>
      </c>
      <c r="J12" s="14" t="s">
        <v>26</v>
      </c>
    </row>
    <row r="13" spans="1:10" ht="47.25">
      <c r="A13" s="38" t="s">
        <v>12</v>
      </c>
      <c r="B13" s="56" t="s">
        <v>13</v>
      </c>
      <c r="C13" s="56" t="s">
        <v>14</v>
      </c>
      <c r="D13" s="56" t="s">
        <v>15</v>
      </c>
      <c r="E13" s="56" t="s">
        <v>16</v>
      </c>
      <c r="F13" s="56" t="s">
        <v>17</v>
      </c>
      <c r="G13" s="56" t="s">
        <v>18</v>
      </c>
      <c r="H13" s="56" t="s">
        <v>19</v>
      </c>
      <c r="I13" s="56" t="s">
        <v>20</v>
      </c>
      <c r="J13" s="56" t="s">
        <v>9</v>
      </c>
    </row>
    <row r="14" spans="1:10" ht="18" customHeight="1">
      <c r="A14" s="52" t="s">
        <v>406</v>
      </c>
      <c r="B14" s="15">
        <v>351000000</v>
      </c>
      <c r="C14" s="91">
        <v>2575858108</v>
      </c>
      <c r="D14" s="15">
        <v>960122515</v>
      </c>
      <c r="E14" s="15">
        <v>1615735593</v>
      </c>
      <c r="F14" s="15">
        <v>1321000000</v>
      </c>
      <c r="G14" s="95">
        <f t="shared" ref="G14:G23" si="0">B14/F14</f>
        <v>0.26570779712339138</v>
      </c>
      <c r="H14" s="15">
        <f t="shared" ref="H14:H23" si="1">E14*G14</f>
        <v>429313545.14988643</v>
      </c>
      <c r="I14" s="15" t="s">
        <v>25</v>
      </c>
      <c r="J14" s="15">
        <v>351000000</v>
      </c>
    </row>
    <row r="15" spans="1:10" ht="18" customHeight="1">
      <c r="A15" s="52" t="s">
        <v>407</v>
      </c>
      <c r="B15" s="15">
        <v>51900000</v>
      </c>
      <c r="C15" s="15">
        <v>134987921</v>
      </c>
      <c r="D15" s="15">
        <v>5538991</v>
      </c>
      <c r="E15" s="15">
        <v>129448930</v>
      </c>
      <c r="F15" s="15">
        <v>96300000</v>
      </c>
      <c r="G15" s="95">
        <f t="shared" si="0"/>
        <v>0.5389408099688473</v>
      </c>
      <c r="H15" s="15">
        <f t="shared" si="1"/>
        <v>69765311.183800623</v>
      </c>
      <c r="I15" s="15" t="s">
        <v>25</v>
      </c>
      <c r="J15" s="15">
        <v>51900000</v>
      </c>
    </row>
    <row r="16" spans="1:10" ht="18" customHeight="1">
      <c r="A16" s="52" t="s">
        <v>408</v>
      </c>
      <c r="B16" s="15">
        <v>520000000</v>
      </c>
      <c r="C16" s="15">
        <v>1477521000</v>
      </c>
      <c r="D16" s="15">
        <v>35957000</v>
      </c>
      <c r="E16" s="15">
        <v>1441564000</v>
      </c>
      <c r="F16" s="15">
        <v>100000000</v>
      </c>
      <c r="G16" s="95">
        <f t="shared" si="0"/>
        <v>5.2</v>
      </c>
      <c r="H16" s="15">
        <f t="shared" si="1"/>
        <v>7496132800</v>
      </c>
      <c r="I16" s="15" t="s">
        <v>25</v>
      </c>
      <c r="J16" s="15">
        <v>520000000</v>
      </c>
    </row>
    <row r="17" spans="1:11" ht="18" customHeight="1">
      <c r="A17" s="52" t="s">
        <v>409</v>
      </c>
      <c r="B17" s="15">
        <v>120000000</v>
      </c>
      <c r="C17" s="15">
        <v>3104924605</v>
      </c>
      <c r="D17" s="15">
        <v>1014514103</v>
      </c>
      <c r="E17" s="15">
        <v>2090410502</v>
      </c>
      <c r="F17" s="15">
        <v>300000000</v>
      </c>
      <c r="G17" s="95">
        <f t="shared" si="0"/>
        <v>0.4</v>
      </c>
      <c r="H17" s="15">
        <f t="shared" si="1"/>
        <v>836164200.80000007</v>
      </c>
      <c r="I17" s="15" t="s">
        <v>25</v>
      </c>
      <c r="J17" s="15">
        <v>120000000</v>
      </c>
    </row>
    <row r="18" spans="1:11" ht="18" customHeight="1">
      <c r="A18" s="52" t="s">
        <v>410</v>
      </c>
      <c r="B18" s="15">
        <v>14900000</v>
      </c>
      <c r="C18" s="15">
        <v>36366692</v>
      </c>
      <c r="D18" s="15">
        <v>1771560</v>
      </c>
      <c r="E18" s="15">
        <v>34595132</v>
      </c>
      <c r="F18" s="15">
        <v>30000000</v>
      </c>
      <c r="G18" s="95">
        <f t="shared" si="0"/>
        <v>0.49666666666666665</v>
      </c>
      <c r="H18" s="15">
        <f t="shared" si="1"/>
        <v>17182248.893333331</v>
      </c>
      <c r="I18" s="15" t="s">
        <v>25</v>
      </c>
      <c r="J18" s="15">
        <v>14900000</v>
      </c>
    </row>
    <row r="19" spans="1:11" ht="18" customHeight="1">
      <c r="A19" s="52" t="s">
        <v>411</v>
      </c>
      <c r="B19" s="15">
        <v>19670000</v>
      </c>
      <c r="C19" s="15">
        <v>62176764</v>
      </c>
      <c r="D19" s="15">
        <v>1382885</v>
      </c>
      <c r="E19" s="15">
        <v>60793879</v>
      </c>
      <c r="F19" s="15">
        <v>36500000</v>
      </c>
      <c r="G19" s="95">
        <f t="shared" si="0"/>
        <v>0.53890410958904111</v>
      </c>
      <c r="H19" s="15">
        <f t="shared" si="1"/>
        <v>32762071.230958905</v>
      </c>
      <c r="I19" s="15" t="s">
        <v>25</v>
      </c>
      <c r="J19" s="15">
        <v>19670000</v>
      </c>
    </row>
    <row r="20" spans="1:11" ht="18" customHeight="1">
      <c r="A20" s="52" t="s">
        <v>450</v>
      </c>
      <c r="B20" s="15">
        <v>10000000</v>
      </c>
      <c r="C20" s="15">
        <v>2554320929</v>
      </c>
      <c r="D20" s="15">
        <v>730508945</v>
      </c>
      <c r="E20" s="15">
        <v>1823811984</v>
      </c>
      <c r="F20" s="15">
        <v>10000000</v>
      </c>
      <c r="G20" s="95">
        <f t="shared" si="0"/>
        <v>1</v>
      </c>
      <c r="H20" s="15">
        <f t="shared" si="1"/>
        <v>1823811984</v>
      </c>
      <c r="I20" s="15" t="s">
        <v>25</v>
      </c>
      <c r="J20" s="15">
        <v>10000000</v>
      </c>
    </row>
    <row r="21" spans="1:11" ht="18" customHeight="1">
      <c r="A21" s="52" t="s">
        <v>413</v>
      </c>
      <c r="B21" s="15">
        <v>10000000</v>
      </c>
      <c r="C21" s="15">
        <v>89867369</v>
      </c>
      <c r="D21" s="15">
        <v>7248631</v>
      </c>
      <c r="E21" s="15">
        <v>82618738</v>
      </c>
      <c r="F21" s="15">
        <v>82618738</v>
      </c>
      <c r="G21" s="95">
        <f t="shared" si="0"/>
        <v>0.12103791757264556</v>
      </c>
      <c r="H21" s="15">
        <f t="shared" si="1"/>
        <v>10000000</v>
      </c>
      <c r="I21" s="15" t="s">
        <v>25</v>
      </c>
      <c r="J21" s="15">
        <v>10000000</v>
      </c>
    </row>
    <row r="22" spans="1:11" ht="18" customHeight="1">
      <c r="A22" s="52" t="s">
        <v>412</v>
      </c>
      <c r="B22" s="15">
        <v>3000000</v>
      </c>
      <c r="C22" s="15">
        <v>1444311262</v>
      </c>
      <c r="D22" s="15">
        <v>187049360</v>
      </c>
      <c r="E22" s="15">
        <v>1257261902</v>
      </c>
      <c r="F22" s="15">
        <v>3000000</v>
      </c>
      <c r="G22" s="95">
        <f t="shared" si="0"/>
        <v>1</v>
      </c>
      <c r="H22" s="15">
        <f t="shared" si="1"/>
        <v>1257261902</v>
      </c>
      <c r="I22" s="15" t="s">
        <v>25</v>
      </c>
      <c r="J22" s="15">
        <v>3000000</v>
      </c>
    </row>
    <row r="23" spans="1:11" ht="18" customHeight="1">
      <c r="A23" s="52" t="s">
        <v>442</v>
      </c>
      <c r="B23" s="15">
        <v>613352000</v>
      </c>
      <c r="C23" s="15">
        <v>2106466557</v>
      </c>
      <c r="D23" s="15">
        <v>453676116</v>
      </c>
      <c r="E23" s="15">
        <v>1652790441</v>
      </c>
      <c r="F23" s="15">
        <v>1652790441</v>
      </c>
      <c r="G23" s="95">
        <f t="shared" si="0"/>
        <v>0.37110088779851552</v>
      </c>
      <c r="H23" s="15">
        <f t="shared" si="1"/>
        <v>613352000</v>
      </c>
      <c r="I23" s="15" t="s">
        <v>25</v>
      </c>
      <c r="J23" s="15">
        <v>613352000</v>
      </c>
    </row>
    <row r="24" spans="1:11" ht="18" customHeight="1">
      <c r="A24" s="52" t="s">
        <v>414</v>
      </c>
      <c r="B24" s="15">
        <v>7073079392</v>
      </c>
      <c r="C24" s="15">
        <v>54148280548</v>
      </c>
      <c r="D24" s="15">
        <v>31165651980</v>
      </c>
      <c r="E24" s="15">
        <v>22982628568</v>
      </c>
      <c r="F24" s="15">
        <v>20848597984</v>
      </c>
      <c r="G24" s="95">
        <f>B24/F24</f>
        <v>0.33925923447841183</v>
      </c>
      <c r="H24" s="15">
        <f>E24*G24</f>
        <v>7797068974.2813587</v>
      </c>
      <c r="I24" s="15" t="s">
        <v>25</v>
      </c>
      <c r="J24" s="15" t="s">
        <v>25</v>
      </c>
    </row>
    <row r="25" spans="1:11" ht="18" customHeight="1">
      <c r="A25" s="52"/>
      <c r="B25" s="15"/>
      <c r="C25" s="15"/>
      <c r="D25" s="15"/>
      <c r="E25" s="15"/>
      <c r="F25" s="15"/>
      <c r="G25" s="61"/>
      <c r="H25" s="15"/>
      <c r="I25" s="15"/>
      <c r="J25" s="15"/>
    </row>
    <row r="26" spans="1:11" ht="18" customHeight="1">
      <c r="A26" s="53" t="s">
        <v>10</v>
      </c>
      <c r="B26" s="15">
        <f>SUM(B14:B25)</f>
        <v>8786901392</v>
      </c>
      <c r="C26" s="39"/>
      <c r="D26" s="39"/>
      <c r="E26" s="39"/>
      <c r="F26" s="39"/>
      <c r="G26" s="39"/>
      <c r="H26" s="39"/>
      <c r="I26" s="15" t="s">
        <v>25</v>
      </c>
      <c r="J26" s="15">
        <v>1713822000</v>
      </c>
    </row>
    <row r="28" spans="1:11" ht="18.75">
      <c r="A28" s="37" t="s">
        <v>21</v>
      </c>
      <c r="K28" s="14" t="s">
        <v>26</v>
      </c>
    </row>
    <row r="29" spans="1:11" ht="47.25">
      <c r="A29" s="38" t="s">
        <v>12</v>
      </c>
      <c r="B29" s="56" t="s">
        <v>22</v>
      </c>
      <c r="C29" s="56" t="s">
        <v>14</v>
      </c>
      <c r="D29" s="56" t="s">
        <v>15</v>
      </c>
      <c r="E29" s="56" t="s">
        <v>16</v>
      </c>
      <c r="F29" s="56" t="s">
        <v>17</v>
      </c>
      <c r="G29" s="56" t="s">
        <v>18</v>
      </c>
      <c r="H29" s="56" t="s">
        <v>19</v>
      </c>
      <c r="I29" s="56" t="s">
        <v>23</v>
      </c>
      <c r="J29" s="56" t="s">
        <v>24</v>
      </c>
      <c r="K29" s="56" t="s">
        <v>9</v>
      </c>
    </row>
    <row r="30" spans="1:11" ht="18" customHeight="1">
      <c r="A30" s="52" t="s">
        <v>415</v>
      </c>
      <c r="B30" s="15">
        <v>127500000</v>
      </c>
      <c r="C30" s="15">
        <v>568102597</v>
      </c>
      <c r="D30" s="15">
        <v>77710931</v>
      </c>
      <c r="E30" s="15">
        <v>490391666</v>
      </c>
      <c r="F30" s="67">
        <v>100000000</v>
      </c>
      <c r="G30" s="69">
        <f>B30/F30</f>
        <v>1.2749999999999999</v>
      </c>
      <c r="H30" s="15">
        <f t="shared" ref="H30:H39" si="2">E30*G30</f>
        <v>625249374.14999998</v>
      </c>
      <c r="I30" s="15" t="s">
        <v>25</v>
      </c>
      <c r="J30" s="15">
        <v>127500000</v>
      </c>
      <c r="K30" s="15">
        <v>127500000</v>
      </c>
    </row>
    <row r="31" spans="1:11" ht="18" customHeight="1">
      <c r="A31" s="52" t="s">
        <v>416</v>
      </c>
      <c r="B31" s="15">
        <v>13450000</v>
      </c>
      <c r="C31" s="15">
        <v>1821356809</v>
      </c>
      <c r="D31" s="15">
        <v>1465130010</v>
      </c>
      <c r="E31" s="15">
        <v>356226799</v>
      </c>
      <c r="F31" s="67">
        <v>360000000</v>
      </c>
      <c r="G31" s="69">
        <f t="shared" ref="G31:G39" si="3">B31/F31</f>
        <v>3.7361111111111109E-2</v>
      </c>
      <c r="H31" s="15">
        <f t="shared" si="2"/>
        <v>13309029.018194444</v>
      </c>
      <c r="I31" s="15" t="s">
        <v>25</v>
      </c>
      <c r="J31" s="15">
        <v>13450000</v>
      </c>
      <c r="K31" s="15">
        <v>13450000</v>
      </c>
    </row>
    <row r="32" spans="1:11" ht="18" customHeight="1">
      <c r="A32" s="52" t="s">
        <v>417</v>
      </c>
      <c r="B32" s="15">
        <v>6400000</v>
      </c>
      <c r="C32" s="15">
        <v>36413290000</v>
      </c>
      <c r="D32" s="15">
        <v>18683961000</v>
      </c>
      <c r="E32" s="15">
        <v>17729329000</v>
      </c>
      <c r="F32" s="67">
        <v>1070400000</v>
      </c>
      <c r="G32" s="69">
        <f t="shared" si="3"/>
        <v>5.9790732436472349E-3</v>
      </c>
      <c r="H32" s="15">
        <f t="shared" si="2"/>
        <v>106004956.65171899</v>
      </c>
      <c r="I32" s="15" t="s">
        <v>25</v>
      </c>
      <c r="J32" s="15">
        <v>6400000</v>
      </c>
      <c r="K32" s="15">
        <v>6400000</v>
      </c>
    </row>
    <row r="33" spans="1:11" ht="18" customHeight="1">
      <c r="A33" s="52" t="s">
        <v>418</v>
      </c>
      <c r="B33" s="15">
        <v>5000000</v>
      </c>
      <c r="C33" s="15">
        <v>230953875</v>
      </c>
      <c r="D33" s="15">
        <v>74416107</v>
      </c>
      <c r="E33" s="15">
        <v>156537768</v>
      </c>
      <c r="F33" s="67">
        <v>50000000</v>
      </c>
      <c r="G33" s="69">
        <f t="shared" si="3"/>
        <v>0.1</v>
      </c>
      <c r="H33" s="15">
        <f t="shared" si="2"/>
        <v>15653776.800000001</v>
      </c>
      <c r="I33" s="15" t="s">
        <v>25</v>
      </c>
      <c r="J33" s="15">
        <v>5000000</v>
      </c>
      <c r="K33" s="15">
        <v>5000000</v>
      </c>
    </row>
    <row r="34" spans="1:11" ht="18" customHeight="1">
      <c r="A34" s="52" t="s">
        <v>419</v>
      </c>
      <c r="B34" s="15">
        <v>15750000</v>
      </c>
      <c r="C34" s="15">
        <v>344693156</v>
      </c>
      <c r="D34" s="15">
        <v>207570448</v>
      </c>
      <c r="E34" s="15">
        <v>137122708</v>
      </c>
      <c r="F34" s="67">
        <v>92500000</v>
      </c>
      <c r="G34" s="69">
        <f t="shared" si="3"/>
        <v>0.17027027027027028</v>
      </c>
      <c r="H34" s="15">
        <f t="shared" si="2"/>
        <v>23347920.551351354</v>
      </c>
      <c r="I34" s="15" t="s">
        <v>25</v>
      </c>
      <c r="J34" s="15">
        <v>15750000</v>
      </c>
      <c r="K34" s="15">
        <v>15750000</v>
      </c>
    </row>
    <row r="35" spans="1:11" ht="18" customHeight="1">
      <c r="A35" s="52" t="s">
        <v>420</v>
      </c>
      <c r="B35" s="15">
        <v>40000000</v>
      </c>
      <c r="C35" s="15">
        <v>14290462000</v>
      </c>
      <c r="D35" s="15">
        <v>9752534000</v>
      </c>
      <c r="E35" s="15">
        <v>4537928000</v>
      </c>
      <c r="F35" s="67">
        <v>1940000000</v>
      </c>
      <c r="G35" s="69">
        <f t="shared" si="3"/>
        <v>2.0618556701030927E-2</v>
      </c>
      <c r="H35" s="15">
        <f t="shared" si="2"/>
        <v>93565525.773195878</v>
      </c>
      <c r="I35" s="15" t="s">
        <v>25</v>
      </c>
      <c r="J35" s="15">
        <v>40000000</v>
      </c>
      <c r="K35" s="15">
        <v>40000000</v>
      </c>
    </row>
    <row r="36" spans="1:11" ht="18" customHeight="1">
      <c r="A36" s="52" t="s">
        <v>421</v>
      </c>
      <c r="B36" s="15">
        <v>15920000</v>
      </c>
      <c r="C36" s="15">
        <v>77018181907</v>
      </c>
      <c r="D36" s="15">
        <v>73133522243</v>
      </c>
      <c r="E36" s="15">
        <v>3884659664</v>
      </c>
      <c r="F36" s="67">
        <v>2833230000</v>
      </c>
      <c r="G36" s="69">
        <f t="shared" si="3"/>
        <v>5.619028458684964E-3</v>
      </c>
      <c r="H36" s="15">
        <f t="shared" si="2"/>
        <v>21828013.204321571</v>
      </c>
      <c r="I36" s="15" t="s">
        <v>25</v>
      </c>
      <c r="J36" s="15">
        <v>15920000</v>
      </c>
      <c r="K36" s="15">
        <v>15920000</v>
      </c>
    </row>
    <row r="37" spans="1:11" ht="18" customHeight="1">
      <c r="A37" s="52" t="s">
        <v>422</v>
      </c>
      <c r="B37" s="15">
        <v>1790000</v>
      </c>
      <c r="C37" s="15">
        <v>653122741</v>
      </c>
      <c r="D37" s="15">
        <v>451112078</v>
      </c>
      <c r="E37" s="15">
        <v>202010663</v>
      </c>
      <c r="F37" s="67">
        <v>62618680</v>
      </c>
      <c r="G37" s="69">
        <f t="shared" si="3"/>
        <v>2.8585719149621169E-2</v>
      </c>
      <c r="H37" s="15">
        <f t="shared" si="2"/>
        <v>5774620.0777467685</v>
      </c>
      <c r="I37" s="15" t="s">
        <v>25</v>
      </c>
      <c r="J37" s="15">
        <v>1790000</v>
      </c>
      <c r="K37" s="15">
        <v>1790000</v>
      </c>
    </row>
    <row r="38" spans="1:11" ht="18" customHeight="1">
      <c r="A38" s="52" t="s">
        <v>439</v>
      </c>
      <c r="B38" s="15">
        <v>5650000</v>
      </c>
      <c r="C38" s="15">
        <v>289878989792</v>
      </c>
      <c r="D38" s="15">
        <v>224735292678</v>
      </c>
      <c r="E38" s="15">
        <v>65143697114</v>
      </c>
      <c r="F38" s="67">
        <v>46419350000</v>
      </c>
      <c r="G38" s="69">
        <f t="shared" si="3"/>
        <v>1.2171648245828518E-4</v>
      </c>
      <c r="H38" s="15">
        <f t="shared" si="2"/>
        <v>7929061.667044024</v>
      </c>
      <c r="I38" s="15" t="s">
        <v>25</v>
      </c>
      <c r="J38" s="15">
        <v>5650000</v>
      </c>
      <c r="K38" s="15">
        <v>5650000</v>
      </c>
    </row>
    <row r="39" spans="1:11" ht="18" customHeight="1">
      <c r="A39" s="52" t="s">
        <v>423</v>
      </c>
      <c r="B39" s="15">
        <v>1398000</v>
      </c>
      <c r="C39" s="15">
        <v>603563704</v>
      </c>
      <c r="D39" s="15">
        <v>254991722</v>
      </c>
      <c r="E39" s="15">
        <v>348571982</v>
      </c>
      <c r="F39" s="67">
        <v>316736058</v>
      </c>
      <c r="G39" s="69">
        <f t="shared" si="3"/>
        <v>4.413769650438726E-3</v>
      </c>
      <c r="H39" s="15">
        <f t="shared" si="2"/>
        <v>1538516.4351448738</v>
      </c>
      <c r="I39" s="15" t="s">
        <v>25</v>
      </c>
      <c r="J39" s="15">
        <v>1398000</v>
      </c>
      <c r="K39" s="15">
        <v>1398000</v>
      </c>
    </row>
    <row r="40" spans="1:11" ht="18" customHeight="1">
      <c r="A40" s="52" t="s">
        <v>424</v>
      </c>
      <c r="B40" s="15">
        <v>3680000</v>
      </c>
      <c r="C40" s="15">
        <v>5327473666</v>
      </c>
      <c r="D40" s="15">
        <v>4998370339</v>
      </c>
      <c r="E40" s="15">
        <v>329103327</v>
      </c>
      <c r="F40" s="67">
        <v>3680000</v>
      </c>
      <c r="G40" s="69">
        <f t="shared" ref="G40" si="4">B40/F40</f>
        <v>1</v>
      </c>
      <c r="H40" s="15">
        <f t="shared" ref="H40" si="5">E40*G40</f>
        <v>329103327</v>
      </c>
      <c r="I40" s="15" t="s">
        <v>25</v>
      </c>
      <c r="J40" s="15">
        <v>3680000</v>
      </c>
      <c r="K40" s="15">
        <v>3680000</v>
      </c>
    </row>
    <row r="41" spans="1:11" ht="18" customHeight="1">
      <c r="A41" s="52" t="s">
        <v>425</v>
      </c>
      <c r="B41" s="15">
        <v>29435000</v>
      </c>
      <c r="C41" s="15">
        <v>1181378370</v>
      </c>
      <c r="D41" s="15">
        <v>368717173</v>
      </c>
      <c r="E41" s="15">
        <v>812661197</v>
      </c>
      <c r="F41" s="67">
        <v>98705000</v>
      </c>
      <c r="G41" s="69">
        <f t="shared" ref="G41:G51" si="6">B41/F41</f>
        <v>0.29821184337166301</v>
      </c>
      <c r="H41" s="15">
        <f t="shared" ref="H41:H51" si="7">E41*G41</f>
        <v>242345193.59399217</v>
      </c>
      <c r="I41" s="15" t="s">
        <v>25</v>
      </c>
      <c r="J41" s="15">
        <v>29435000</v>
      </c>
      <c r="K41" s="15">
        <v>29435000</v>
      </c>
    </row>
    <row r="42" spans="1:11" ht="18" customHeight="1">
      <c r="A42" s="52" t="s">
        <v>426</v>
      </c>
      <c r="B42" s="15">
        <v>12000</v>
      </c>
      <c r="C42" s="15">
        <v>232928249</v>
      </c>
      <c r="D42" s="15">
        <v>41129860</v>
      </c>
      <c r="E42" s="15">
        <v>191798389</v>
      </c>
      <c r="F42" s="67">
        <v>48460000</v>
      </c>
      <c r="G42" s="69">
        <f t="shared" si="6"/>
        <v>2.4762690879075525E-4</v>
      </c>
      <c r="H42" s="15">
        <f t="shared" si="7"/>
        <v>47494.442179116792</v>
      </c>
      <c r="I42" s="15" t="s">
        <v>25</v>
      </c>
      <c r="J42" s="15">
        <v>12000</v>
      </c>
      <c r="K42" s="15">
        <v>12000</v>
      </c>
    </row>
    <row r="43" spans="1:11" ht="18" customHeight="1">
      <c r="A43" s="52" t="s">
        <v>427</v>
      </c>
      <c r="B43" s="15">
        <v>2800000</v>
      </c>
      <c r="C43" s="15">
        <v>40690390</v>
      </c>
      <c r="D43" s="15">
        <v>64169995</v>
      </c>
      <c r="E43" s="15">
        <v>-23479605</v>
      </c>
      <c r="F43" s="67">
        <v>7000000</v>
      </c>
      <c r="G43" s="69">
        <f t="shared" si="6"/>
        <v>0.4</v>
      </c>
      <c r="H43" s="15">
        <f t="shared" si="7"/>
        <v>-9391842</v>
      </c>
      <c r="I43" s="15" t="s">
        <v>25</v>
      </c>
      <c r="J43" s="15">
        <v>2800000</v>
      </c>
      <c r="K43" s="15">
        <v>2800000</v>
      </c>
    </row>
    <row r="44" spans="1:11" ht="18" customHeight="1">
      <c r="A44" s="52" t="s">
        <v>440</v>
      </c>
      <c r="B44" s="15">
        <v>21000000</v>
      </c>
      <c r="C44" s="15">
        <v>24556329000000</v>
      </c>
      <c r="D44" s="15">
        <v>24162382000000</v>
      </c>
      <c r="E44" s="15">
        <v>393947000000</v>
      </c>
      <c r="F44" s="67">
        <v>16602000000</v>
      </c>
      <c r="G44" s="69">
        <f t="shared" si="6"/>
        <v>1.264907842428623E-3</v>
      </c>
      <c r="H44" s="15">
        <f t="shared" si="7"/>
        <v>498306649.8012287</v>
      </c>
      <c r="I44" s="15" t="s">
        <v>25</v>
      </c>
      <c r="J44" s="15">
        <v>21000000</v>
      </c>
      <c r="K44" s="15">
        <v>21000000</v>
      </c>
    </row>
    <row r="45" spans="1:11" ht="18" customHeight="1">
      <c r="A45" s="52" t="s">
        <v>428</v>
      </c>
      <c r="B45" s="15">
        <v>164473000</v>
      </c>
      <c r="C45" s="15">
        <v>564828610664</v>
      </c>
      <c r="D45" s="15">
        <v>524969292053</v>
      </c>
      <c r="E45" s="15">
        <v>39859318611</v>
      </c>
      <c r="F45" s="67">
        <v>7971968000</v>
      </c>
      <c r="G45" s="69">
        <f t="shared" si="6"/>
        <v>2.0631417486874006E-2</v>
      </c>
      <c r="H45" s="15">
        <f t="shared" si="7"/>
        <v>822354243.00586784</v>
      </c>
      <c r="I45" s="15" t="s">
        <v>25</v>
      </c>
      <c r="J45" s="15">
        <v>164473000</v>
      </c>
      <c r="K45" s="15">
        <v>164473000</v>
      </c>
    </row>
    <row r="46" spans="1:11" ht="18" customHeight="1">
      <c r="A46" s="52" t="s">
        <v>429</v>
      </c>
      <c r="B46" s="15">
        <v>20340000</v>
      </c>
      <c r="C46" s="15">
        <v>5785307063</v>
      </c>
      <c r="D46" s="15">
        <v>229191081</v>
      </c>
      <c r="E46" s="15">
        <v>5556115982</v>
      </c>
      <c r="F46" s="67">
        <v>5239279930</v>
      </c>
      <c r="G46" s="69">
        <f t="shared" si="6"/>
        <v>3.8822128750047526E-3</v>
      </c>
      <c r="H46" s="15">
        <f t="shared" si="7"/>
        <v>21570025.000340074</v>
      </c>
      <c r="I46" s="15" t="s">
        <v>25</v>
      </c>
      <c r="J46" s="15">
        <v>20340000</v>
      </c>
      <c r="K46" s="15">
        <v>20340000</v>
      </c>
    </row>
    <row r="47" spans="1:11" ht="18" customHeight="1">
      <c r="A47" s="52" t="s">
        <v>441</v>
      </c>
      <c r="B47" s="15">
        <v>9596131</v>
      </c>
      <c r="C47" s="15">
        <v>353584748</v>
      </c>
      <c r="D47" s="15">
        <v>6247765</v>
      </c>
      <c r="E47" s="15">
        <v>347336983</v>
      </c>
      <c r="F47" s="67">
        <v>306687850</v>
      </c>
      <c r="G47" s="69">
        <f t="shared" si="6"/>
        <v>3.1289570160669883E-2</v>
      </c>
      <c r="H47" s="15">
        <f t="shared" si="7"/>
        <v>10868024.898973903</v>
      </c>
      <c r="I47" s="15" t="s">
        <v>25</v>
      </c>
      <c r="J47" s="15">
        <v>9596131</v>
      </c>
      <c r="K47" s="15">
        <v>9596131</v>
      </c>
    </row>
    <row r="48" spans="1:11" ht="18" customHeight="1">
      <c r="A48" s="52" t="s">
        <v>430</v>
      </c>
      <c r="B48" s="15">
        <v>300000</v>
      </c>
      <c r="C48" s="15" t="s">
        <v>476</v>
      </c>
      <c r="D48" s="15" t="s">
        <v>476</v>
      </c>
      <c r="E48" s="15" t="s">
        <v>476</v>
      </c>
      <c r="F48" s="15" t="s">
        <v>476</v>
      </c>
      <c r="G48" s="15" t="s">
        <v>476</v>
      </c>
      <c r="H48" s="15" t="s">
        <v>476</v>
      </c>
      <c r="I48" s="15" t="s">
        <v>25</v>
      </c>
      <c r="J48" s="15">
        <v>300000</v>
      </c>
      <c r="K48" s="15">
        <v>300000</v>
      </c>
    </row>
    <row r="49" spans="1:11" ht="18" customHeight="1">
      <c r="A49" s="52" t="s">
        <v>431</v>
      </c>
      <c r="B49" s="15">
        <v>30820000</v>
      </c>
      <c r="C49" s="15">
        <v>1878923828</v>
      </c>
      <c r="D49" s="15">
        <v>503208996</v>
      </c>
      <c r="E49" s="15">
        <v>1375714832</v>
      </c>
      <c r="F49" s="67">
        <v>1318958224</v>
      </c>
      <c r="G49" s="69">
        <f t="shared" si="6"/>
        <v>2.3366926593423328E-2</v>
      </c>
      <c r="H49" s="15">
        <f t="shared" si="7"/>
        <v>32146227.492827706</v>
      </c>
      <c r="I49" s="15" t="s">
        <v>25</v>
      </c>
      <c r="J49" s="15">
        <v>30820000</v>
      </c>
      <c r="K49" s="15">
        <v>30820000</v>
      </c>
    </row>
    <row r="50" spans="1:11" ht="18" customHeight="1">
      <c r="A50" s="52" t="s">
        <v>432</v>
      </c>
      <c r="B50" s="15">
        <v>16698000</v>
      </c>
      <c r="C50" s="15">
        <v>772702306</v>
      </c>
      <c r="D50" s="15">
        <v>418173122</v>
      </c>
      <c r="E50" s="15">
        <v>354529184</v>
      </c>
      <c r="F50" s="67">
        <v>262609407</v>
      </c>
      <c r="G50" s="69">
        <f t="shared" si="6"/>
        <v>6.358492710049797E-2</v>
      </c>
      <c r="H50" s="15">
        <f t="shared" si="7"/>
        <v>22542712.319639031</v>
      </c>
      <c r="I50" s="15" t="s">
        <v>25</v>
      </c>
      <c r="J50" s="15">
        <v>16698000</v>
      </c>
      <c r="K50" s="15">
        <v>16698000</v>
      </c>
    </row>
    <row r="51" spans="1:11" ht="18" customHeight="1">
      <c r="A51" s="52" t="s">
        <v>433</v>
      </c>
      <c r="B51" s="15">
        <v>15329000</v>
      </c>
      <c r="C51" s="15">
        <v>701819129</v>
      </c>
      <c r="D51" s="15">
        <v>16077720</v>
      </c>
      <c r="E51" s="15">
        <v>685741409</v>
      </c>
      <c r="F51" s="67">
        <v>500032872</v>
      </c>
      <c r="G51" s="69">
        <f t="shared" si="6"/>
        <v>3.065598455295155E-2</v>
      </c>
      <c r="H51" s="15">
        <f t="shared" si="7"/>
        <v>21022078.041623231</v>
      </c>
      <c r="I51" s="15" t="s">
        <v>25</v>
      </c>
      <c r="J51" s="15">
        <v>15329000</v>
      </c>
      <c r="K51" s="15">
        <v>15329000</v>
      </c>
    </row>
    <row r="52" spans="1:11" ht="18" customHeight="1">
      <c r="A52" s="52" t="s">
        <v>434</v>
      </c>
      <c r="B52" s="15">
        <v>70648700</v>
      </c>
      <c r="C52" s="15">
        <v>1085472799</v>
      </c>
      <c r="D52" s="15">
        <v>219537</v>
      </c>
      <c r="E52" s="15">
        <v>1085253262</v>
      </c>
      <c r="F52" s="67">
        <v>1058100000</v>
      </c>
      <c r="G52" s="69">
        <f>B52/F52</f>
        <v>6.6769397977506847E-2</v>
      </c>
      <c r="H52" s="15">
        <f>E52*G52</f>
        <v>72461706.956865504</v>
      </c>
      <c r="I52" s="15" t="s">
        <v>25</v>
      </c>
      <c r="J52" s="15">
        <v>70648700</v>
      </c>
      <c r="K52" s="15">
        <v>70648700</v>
      </c>
    </row>
    <row r="53" spans="1:11" ht="18" customHeight="1">
      <c r="A53" s="52" t="s">
        <v>435</v>
      </c>
      <c r="B53" s="15">
        <v>4355600</v>
      </c>
      <c r="C53" s="15">
        <v>9784489790</v>
      </c>
      <c r="D53" s="15">
        <v>4085030447</v>
      </c>
      <c r="E53" s="15">
        <v>5699459343</v>
      </c>
      <c r="F53" s="67">
        <v>155800000</v>
      </c>
      <c r="G53" s="69">
        <f>B53/F53</f>
        <v>2.7956354300385108E-2</v>
      </c>
      <c r="H53" s="15">
        <f>E53*G53</f>
        <v>159336104.71354812</v>
      </c>
      <c r="I53" s="15" t="s">
        <v>25</v>
      </c>
      <c r="J53" s="15">
        <v>4355600</v>
      </c>
      <c r="K53" s="15">
        <v>4355600</v>
      </c>
    </row>
    <row r="54" spans="1:11" ht="18" customHeight="1">
      <c r="A54" s="52" t="s">
        <v>436</v>
      </c>
      <c r="B54" s="15">
        <v>800000</v>
      </c>
      <c r="C54" s="15">
        <v>72440536</v>
      </c>
      <c r="D54" s="15">
        <v>20111386</v>
      </c>
      <c r="E54" s="15">
        <v>52329150</v>
      </c>
      <c r="F54" s="67">
        <v>10520000</v>
      </c>
      <c r="G54" s="69" t="s">
        <v>476</v>
      </c>
      <c r="H54" s="15" t="s">
        <v>476</v>
      </c>
      <c r="I54" s="15" t="s">
        <v>25</v>
      </c>
      <c r="J54" s="15">
        <v>800000</v>
      </c>
      <c r="K54" s="15">
        <v>800000</v>
      </c>
    </row>
    <row r="55" spans="1:11" ht="18" customHeight="1">
      <c r="A55" s="52" t="s">
        <v>437</v>
      </c>
      <c r="B55" s="15">
        <v>190000</v>
      </c>
      <c r="C55" s="15">
        <v>154767200</v>
      </c>
      <c r="D55" s="15">
        <v>0</v>
      </c>
      <c r="E55" s="15">
        <v>154767200</v>
      </c>
      <c r="F55" s="74">
        <v>30607374</v>
      </c>
      <c r="G55" s="69">
        <f>B55/F55</f>
        <v>6.2076544038047821E-3</v>
      </c>
      <c r="H55" s="15">
        <f>E55*G55</f>
        <v>960741.29064453545</v>
      </c>
      <c r="I55" s="15" t="s">
        <v>25</v>
      </c>
      <c r="J55" s="15">
        <v>190000</v>
      </c>
      <c r="K55" s="15">
        <v>190000</v>
      </c>
    </row>
    <row r="56" spans="1:11" ht="18" customHeight="1">
      <c r="A56" s="52" t="s">
        <v>438</v>
      </c>
      <c r="B56" s="15">
        <v>500000</v>
      </c>
      <c r="C56" s="15">
        <v>2358498996</v>
      </c>
      <c r="D56" s="15">
        <v>580165835</v>
      </c>
      <c r="E56" s="15">
        <v>1778333161</v>
      </c>
      <c r="F56" s="67">
        <v>400000000</v>
      </c>
      <c r="G56" s="69">
        <f>B56/F56</f>
        <v>1.25E-3</v>
      </c>
      <c r="H56" s="15">
        <f>E56*G56</f>
        <v>2222916.4512499999</v>
      </c>
      <c r="I56" s="15" t="s">
        <v>25</v>
      </c>
      <c r="J56" s="15">
        <v>500000</v>
      </c>
      <c r="K56" s="15">
        <v>500000</v>
      </c>
    </row>
    <row r="57" spans="1:11" ht="18" customHeight="1">
      <c r="A57" s="52"/>
      <c r="B57" s="15"/>
      <c r="C57" s="15"/>
      <c r="D57" s="15"/>
      <c r="E57" s="15"/>
      <c r="F57" s="67"/>
      <c r="G57" s="61"/>
      <c r="H57" s="15"/>
      <c r="I57" s="15"/>
      <c r="J57" s="15"/>
      <c r="K57" s="15"/>
    </row>
    <row r="58" spans="1:11" ht="18" customHeight="1">
      <c r="A58" s="53" t="s">
        <v>10</v>
      </c>
      <c r="B58" s="15">
        <f>SUM(B30:B57)</f>
        <v>623835431</v>
      </c>
      <c r="C58" s="39"/>
      <c r="D58" s="39"/>
      <c r="E58" s="39"/>
      <c r="F58" s="75"/>
      <c r="G58" s="39"/>
      <c r="H58" s="39"/>
      <c r="I58" s="15" t="s">
        <v>476</v>
      </c>
      <c r="J58" s="15">
        <f>SUM(J30:J56)</f>
        <v>623835431</v>
      </c>
      <c r="K58" s="15">
        <f>SUM(K30:K56)</f>
        <v>623835431</v>
      </c>
    </row>
    <row r="60" spans="1:11">
      <c r="A60" s="92" t="s">
        <v>517</v>
      </c>
      <c r="B60" s="93">
        <f>+B58+B26</f>
        <v>9410736823</v>
      </c>
    </row>
    <row r="61" spans="1:11">
      <c r="A61" s="92" t="s">
        <v>518</v>
      </c>
      <c r="B61" s="93">
        <v>9410736823</v>
      </c>
    </row>
    <row r="62" spans="1:11">
      <c r="A62" s="92" t="s">
        <v>519</v>
      </c>
      <c r="B62" s="94">
        <f>+B60-B61</f>
        <v>0</v>
      </c>
    </row>
  </sheetData>
  <phoneticPr fontId="10"/>
  <printOptions horizontalCentered="1"/>
  <pageMargins left="0.59055118110236227" right="0.39370078740157483" top="0.39370078740157483" bottom="0.39370078740157483" header="0.19685039370078741" footer="0.19685039370078741"/>
  <pageSetup paperSize="9" scale="47"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2"/>
  <sheetViews>
    <sheetView topLeftCell="A4" zoomScale="85" zoomScaleNormal="85" workbookViewId="0">
      <selection activeCell="D9" sqref="D9"/>
    </sheetView>
  </sheetViews>
  <sheetFormatPr defaultColWidth="8.875" defaultRowHeight="15.75"/>
  <cols>
    <col min="1" max="1" width="47" style="16" customWidth="1"/>
    <col min="2" max="7" width="17.875" style="16" customWidth="1"/>
    <col min="8" max="9" width="8.875" style="16"/>
    <col min="10" max="10" width="13.625" style="16" customWidth="1"/>
    <col min="11" max="16384" width="8.875" style="16"/>
  </cols>
  <sheetData>
    <row r="1" spans="1:7" ht="30">
      <c r="A1" s="1" t="s">
        <v>33</v>
      </c>
    </row>
    <row r="2" spans="1:7" ht="18.75">
      <c r="A2" s="13" t="s">
        <v>405</v>
      </c>
    </row>
    <row r="3" spans="1:7" ht="18.75">
      <c r="A3" s="13" t="s">
        <v>493</v>
      </c>
    </row>
    <row r="4" spans="1:7" ht="18.75">
      <c r="A4" s="13" t="s">
        <v>393</v>
      </c>
    </row>
    <row r="5" spans="1:7" ht="18.75">
      <c r="G5" s="14" t="s">
        <v>26</v>
      </c>
    </row>
    <row r="6" spans="1:7" ht="31.5">
      <c r="A6" s="38" t="s">
        <v>27</v>
      </c>
      <c r="B6" s="38" t="s">
        <v>28</v>
      </c>
      <c r="C6" s="38" t="s">
        <v>29</v>
      </c>
      <c r="D6" s="38" t="s">
        <v>30</v>
      </c>
      <c r="E6" s="38" t="s">
        <v>31</v>
      </c>
      <c r="F6" s="56" t="s">
        <v>32</v>
      </c>
      <c r="G6" s="56" t="s">
        <v>9</v>
      </c>
    </row>
    <row r="7" spans="1:7" ht="18" customHeight="1">
      <c r="A7" s="52" t="s">
        <v>376</v>
      </c>
      <c r="B7" s="15">
        <v>11377176510</v>
      </c>
      <c r="C7" s="62" t="s">
        <v>25</v>
      </c>
      <c r="D7" s="62" t="s">
        <v>25</v>
      </c>
      <c r="E7" s="15">
        <v>100000000</v>
      </c>
      <c r="F7" s="15">
        <f>SUM(B7:E7)</f>
        <v>11477176510</v>
      </c>
      <c r="G7" s="15">
        <v>11477176510</v>
      </c>
    </row>
    <row r="8" spans="1:7" ht="18" customHeight="1">
      <c r="A8" s="52" t="s">
        <v>377</v>
      </c>
      <c r="B8" s="15">
        <v>2584637133</v>
      </c>
      <c r="C8" s="15" t="s">
        <v>25</v>
      </c>
      <c r="D8" s="15" t="s">
        <v>25</v>
      </c>
      <c r="E8" s="15" t="s">
        <v>25</v>
      </c>
      <c r="F8" s="15">
        <f t="shared" ref="F8:F20" si="0">SUM(B8:E8)</f>
        <v>2584637133</v>
      </c>
      <c r="G8" s="15">
        <v>2584637133</v>
      </c>
    </row>
    <row r="9" spans="1:7" ht="18" customHeight="1">
      <c r="A9" s="52" t="s">
        <v>451</v>
      </c>
      <c r="B9" s="15">
        <v>65059425</v>
      </c>
      <c r="C9" s="15" t="s">
        <v>25</v>
      </c>
      <c r="D9" s="15" t="s">
        <v>25</v>
      </c>
      <c r="E9" s="15">
        <v>150000000</v>
      </c>
      <c r="F9" s="15">
        <f t="shared" si="0"/>
        <v>215059425</v>
      </c>
      <c r="G9" s="15">
        <v>215059425</v>
      </c>
    </row>
    <row r="10" spans="1:7" ht="18" customHeight="1">
      <c r="A10" s="52" t="s">
        <v>452</v>
      </c>
      <c r="B10" s="15">
        <v>117062678</v>
      </c>
      <c r="C10" s="15" t="s">
        <v>25</v>
      </c>
      <c r="D10" s="15" t="s">
        <v>25</v>
      </c>
      <c r="E10" s="15">
        <v>100000000</v>
      </c>
      <c r="F10" s="15">
        <f t="shared" si="0"/>
        <v>217062678</v>
      </c>
      <c r="G10" s="15">
        <v>217062678</v>
      </c>
    </row>
    <row r="11" spans="1:7" ht="18" customHeight="1">
      <c r="A11" s="52" t="s">
        <v>453</v>
      </c>
      <c r="B11" s="15">
        <v>55545037</v>
      </c>
      <c r="C11" s="15" t="s">
        <v>25</v>
      </c>
      <c r="D11" s="15" t="s">
        <v>25</v>
      </c>
      <c r="E11" s="15">
        <v>50000000</v>
      </c>
      <c r="F11" s="15">
        <f t="shared" si="0"/>
        <v>105545037</v>
      </c>
      <c r="G11" s="15">
        <v>105545037</v>
      </c>
    </row>
    <row r="12" spans="1:7" ht="18" customHeight="1">
      <c r="A12" s="52" t="s">
        <v>454</v>
      </c>
      <c r="B12" s="15">
        <v>1214105156</v>
      </c>
      <c r="C12" s="15" t="s">
        <v>25</v>
      </c>
      <c r="D12" s="15" t="s">
        <v>25</v>
      </c>
      <c r="E12" s="15" t="s">
        <v>25</v>
      </c>
      <c r="F12" s="15">
        <f t="shared" si="0"/>
        <v>1214105156</v>
      </c>
      <c r="G12" s="15">
        <v>1214105156</v>
      </c>
    </row>
    <row r="13" spans="1:7" ht="18" customHeight="1">
      <c r="A13" s="52" t="s">
        <v>455</v>
      </c>
      <c r="B13" s="15">
        <v>325640854</v>
      </c>
      <c r="C13" s="15" t="s">
        <v>25</v>
      </c>
      <c r="D13" s="15" t="s">
        <v>25</v>
      </c>
      <c r="E13" s="15" t="s">
        <v>25</v>
      </c>
      <c r="F13" s="15">
        <f t="shared" si="0"/>
        <v>325640854</v>
      </c>
      <c r="G13" s="15">
        <v>119640854</v>
      </c>
    </row>
    <row r="14" spans="1:7" ht="18" customHeight="1">
      <c r="A14" s="52" t="s">
        <v>456</v>
      </c>
      <c r="B14" s="15">
        <v>102802340</v>
      </c>
      <c r="C14" s="15" t="s">
        <v>25</v>
      </c>
      <c r="D14" s="15" t="s">
        <v>25</v>
      </c>
      <c r="E14" s="15" t="s">
        <v>25</v>
      </c>
      <c r="F14" s="15">
        <f t="shared" si="0"/>
        <v>102802340</v>
      </c>
      <c r="G14" s="15">
        <v>102802340</v>
      </c>
    </row>
    <row r="15" spans="1:7" ht="18" customHeight="1">
      <c r="A15" s="52" t="s">
        <v>457</v>
      </c>
      <c r="B15" s="15">
        <v>607831</v>
      </c>
      <c r="C15" s="15" t="s">
        <v>25</v>
      </c>
      <c r="D15" s="15" t="s">
        <v>25</v>
      </c>
      <c r="E15" s="15" t="s">
        <v>25</v>
      </c>
      <c r="F15" s="15">
        <f t="shared" si="0"/>
        <v>607831</v>
      </c>
      <c r="G15" s="15">
        <v>607831</v>
      </c>
    </row>
    <row r="16" spans="1:7" ht="18" customHeight="1">
      <c r="A16" s="52" t="s">
        <v>504</v>
      </c>
      <c r="B16" s="15">
        <v>374736835</v>
      </c>
      <c r="C16" s="15" t="s">
        <v>25</v>
      </c>
      <c r="D16" s="15" t="s">
        <v>25</v>
      </c>
      <c r="E16" s="15" t="s">
        <v>25</v>
      </c>
      <c r="F16" s="15">
        <f t="shared" si="0"/>
        <v>374736835</v>
      </c>
      <c r="G16" s="15">
        <v>395693835</v>
      </c>
    </row>
    <row r="17" spans="1:7" ht="18" customHeight="1">
      <c r="A17" s="52" t="s">
        <v>458</v>
      </c>
      <c r="B17" s="15">
        <v>28582442</v>
      </c>
      <c r="C17" s="15" t="s">
        <v>25</v>
      </c>
      <c r="D17" s="15" t="s">
        <v>25</v>
      </c>
      <c r="E17" s="15" t="s">
        <v>25</v>
      </c>
      <c r="F17" s="15">
        <f t="shared" si="0"/>
        <v>28582442</v>
      </c>
      <c r="G17" s="15">
        <v>28582442</v>
      </c>
    </row>
    <row r="18" spans="1:7" ht="18" customHeight="1">
      <c r="A18" s="52" t="s">
        <v>477</v>
      </c>
      <c r="B18" s="15">
        <v>185467980</v>
      </c>
      <c r="C18" s="15" t="s">
        <v>25</v>
      </c>
      <c r="D18" s="15" t="s">
        <v>25</v>
      </c>
      <c r="E18" s="15" t="s">
        <v>25</v>
      </c>
      <c r="F18" s="15">
        <f t="shared" ref="F18" si="1">SUM(B18:E18)</f>
        <v>185467980</v>
      </c>
      <c r="G18" s="15">
        <v>307427980</v>
      </c>
    </row>
    <row r="19" spans="1:7" ht="18" customHeight="1">
      <c r="A19" s="52" t="s">
        <v>516</v>
      </c>
      <c r="B19" s="15">
        <v>0</v>
      </c>
      <c r="C19" s="15" t="s">
        <v>25</v>
      </c>
      <c r="D19" s="15" t="s">
        <v>25</v>
      </c>
      <c r="E19" s="15" t="s">
        <v>25</v>
      </c>
      <c r="F19" s="15">
        <v>0</v>
      </c>
      <c r="G19" s="15">
        <v>0</v>
      </c>
    </row>
    <row r="20" spans="1:7" ht="18" customHeight="1">
      <c r="A20" s="52" t="s">
        <v>494</v>
      </c>
      <c r="B20" s="15">
        <v>208104123</v>
      </c>
      <c r="C20" s="15" t="s">
        <v>25</v>
      </c>
      <c r="D20" s="15" t="s">
        <v>25</v>
      </c>
      <c r="E20" s="15" t="s">
        <v>25</v>
      </c>
      <c r="F20" s="15">
        <f t="shared" si="0"/>
        <v>208104123</v>
      </c>
      <c r="G20" s="15">
        <v>250007123</v>
      </c>
    </row>
    <row r="21" spans="1:7" ht="18" customHeight="1">
      <c r="A21" s="52" t="s">
        <v>459</v>
      </c>
      <c r="B21" s="15">
        <v>475</v>
      </c>
      <c r="C21" s="15" t="s">
        <v>25</v>
      </c>
      <c r="D21" s="15" t="s">
        <v>25</v>
      </c>
      <c r="E21" s="15" t="s">
        <v>25</v>
      </c>
      <c r="F21" s="15">
        <f t="shared" ref="F21" si="2">SUM(B21:E21)</f>
        <v>475</v>
      </c>
      <c r="G21" s="15">
        <v>475</v>
      </c>
    </row>
    <row r="22" spans="1:7" ht="18" customHeight="1">
      <c r="A22" s="53" t="s">
        <v>495</v>
      </c>
      <c r="B22" s="15">
        <f>SUM(B7:B21)</f>
        <v>16639528819</v>
      </c>
      <c r="C22" s="15">
        <v>0</v>
      </c>
      <c r="D22" s="15">
        <v>0</v>
      </c>
      <c r="E22" s="15">
        <f t="shared" ref="E22" si="3">SUM(E7:E21)</f>
        <v>400000000</v>
      </c>
      <c r="F22" s="15">
        <f t="shared" ref="F22" si="4">SUM(F7:F21)</f>
        <v>17039528819</v>
      </c>
      <c r="G22" s="15">
        <f t="shared" ref="G22" si="5">SUM(G7:G21)</f>
        <v>17018348819</v>
      </c>
    </row>
  </sheetData>
  <phoneticPr fontId="10"/>
  <printOptions horizontalCentered="1"/>
  <pageMargins left="0.59055118110236227" right="0.39370078740157483" top="0.39370078740157483" bottom="0.39370078740157483" header="0.19685039370078741" footer="0.19685039370078741"/>
  <pageSetup paperSize="9" scale="81" fitToHeight="0" orientation="landscape"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1"/>
  <sheetViews>
    <sheetView workbookViewId="0">
      <selection activeCell="D9" sqref="D9"/>
    </sheetView>
  </sheetViews>
  <sheetFormatPr defaultColWidth="8.875" defaultRowHeight="15.75"/>
  <cols>
    <col min="1" max="1" width="30.875" style="16" customWidth="1"/>
    <col min="2" max="6" width="19.875" style="16" customWidth="1"/>
    <col min="7" max="16384" width="8.875" style="16"/>
  </cols>
  <sheetData>
    <row r="1" spans="1:6" ht="30">
      <c r="A1" s="1" t="s">
        <v>34</v>
      </c>
    </row>
    <row r="2" spans="1:6" ht="18.75">
      <c r="A2" s="13" t="s">
        <v>405</v>
      </c>
    </row>
    <row r="3" spans="1:6" ht="18.75">
      <c r="A3" s="13" t="s">
        <v>493</v>
      </c>
    </row>
    <row r="4" spans="1:6" ht="18.75">
      <c r="A4" s="13" t="s">
        <v>393</v>
      </c>
    </row>
    <row r="5" spans="1:6" ht="18.75">
      <c r="F5" s="14" t="s">
        <v>487</v>
      </c>
    </row>
    <row r="6" spans="1:6" ht="22.5" customHeight="1">
      <c r="A6" s="97" t="s">
        <v>35</v>
      </c>
      <c r="B6" s="97" t="s">
        <v>36</v>
      </c>
      <c r="C6" s="97"/>
      <c r="D6" s="97" t="s">
        <v>37</v>
      </c>
      <c r="E6" s="97"/>
      <c r="F6" s="98" t="s">
        <v>38</v>
      </c>
    </row>
    <row r="7" spans="1:6" ht="31.5">
      <c r="A7" s="97"/>
      <c r="B7" s="38" t="s">
        <v>39</v>
      </c>
      <c r="C7" s="56" t="s">
        <v>40</v>
      </c>
      <c r="D7" s="38" t="s">
        <v>39</v>
      </c>
      <c r="E7" s="56" t="s">
        <v>40</v>
      </c>
      <c r="F7" s="97"/>
    </row>
    <row r="8" spans="1:6" ht="18" customHeight="1">
      <c r="A8" s="52" t="s">
        <v>496</v>
      </c>
      <c r="B8" s="15">
        <v>246541253</v>
      </c>
      <c r="C8" s="15" t="s">
        <v>25</v>
      </c>
      <c r="D8" s="15" t="s">
        <v>25</v>
      </c>
      <c r="E8" s="15" t="s">
        <v>25</v>
      </c>
      <c r="F8" s="15"/>
    </row>
    <row r="9" spans="1:6" ht="18" customHeight="1">
      <c r="A9" s="52" t="s">
        <v>498</v>
      </c>
      <c r="B9" s="15">
        <v>66198543</v>
      </c>
      <c r="C9" s="15" t="s">
        <v>25</v>
      </c>
      <c r="D9" s="15" t="s">
        <v>25</v>
      </c>
      <c r="E9" s="15" t="s">
        <v>25</v>
      </c>
      <c r="F9" s="15"/>
    </row>
    <row r="10" spans="1:6" ht="18" customHeight="1">
      <c r="A10" s="52"/>
      <c r="B10" s="15"/>
      <c r="C10" s="15"/>
      <c r="D10" s="15"/>
      <c r="E10" s="15"/>
      <c r="F10" s="15"/>
    </row>
    <row r="11" spans="1:6" ht="18" customHeight="1">
      <c r="A11" s="53" t="s">
        <v>10</v>
      </c>
      <c r="B11" s="15">
        <f>SUM(B8:B10)</f>
        <v>312739796</v>
      </c>
      <c r="C11" s="15"/>
      <c r="D11" s="15"/>
      <c r="E11" s="15"/>
      <c r="F11" s="15"/>
    </row>
  </sheetData>
  <mergeCells count="4">
    <mergeCell ref="A6:A7"/>
    <mergeCell ref="B6:C6"/>
    <mergeCell ref="D6:E6"/>
    <mergeCell ref="F6:F7"/>
  </mergeCells>
  <phoneticPr fontId="10"/>
  <printOptions horizontalCentered="1"/>
  <pageMargins left="0.59055118110236227" right="0.39370078740157483" top="0.39370078740157483" bottom="0.39370078740157483" header="0.19685039370078741" footer="0.19685039370078741"/>
  <pageSetup paperSize="9" scale="96" fitToHeight="0"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24"/>
  <sheetViews>
    <sheetView zoomScale="90" zoomScaleNormal="90" workbookViewId="0">
      <selection activeCell="D9" sqref="D9"/>
    </sheetView>
  </sheetViews>
  <sheetFormatPr defaultColWidth="8.875" defaultRowHeight="15.75"/>
  <cols>
    <col min="1" max="1" width="40.375" style="16" customWidth="1"/>
    <col min="2" max="3" width="19.875" style="16" customWidth="1"/>
    <col min="4" max="4" width="8.875" style="16"/>
    <col min="5" max="5" width="11.5" style="16" bestFit="1" customWidth="1"/>
    <col min="6" max="6" width="9.25" style="16" bestFit="1" customWidth="1"/>
    <col min="7" max="16384" width="8.875" style="16"/>
  </cols>
  <sheetData>
    <row r="1" spans="1:3" ht="30">
      <c r="A1" s="1" t="s">
        <v>46</v>
      </c>
    </row>
    <row r="2" spans="1:3" ht="18.75">
      <c r="A2" s="13" t="s">
        <v>405</v>
      </c>
    </row>
    <row r="3" spans="1:3" ht="18.75">
      <c r="A3" s="13" t="s">
        <v>493</v>
      </c>
    </row>
    <row r="4" spans="1:3" ht="18.75">
      <c r="A4" s="13" t="s">
        <v>393</v>
      </c>
    </row>
    <row r="5" spans="1:3" ht="18.75">
      <c r="C5" s="14" t="s">
        <v>26</v>
      </c>
    </row>
    <row r="6" spans="1:3" ht="22.5" customHeight="1">
      <c r="A6" s="38" t="s">
        <v>35</v>
      </c>
      <c r="B6" s="38" t="s">
        <v>39</v>
      </c>
      <c r="C6" s="38" t="s">
        <v>42</v>
      </c>
    </row>
    <row r="7" spans="1:3" ht="18" customHeight="1">
      <c r="A7" s="52" t="s">
        <v>43</v>
      </c>
      <c r="B7" s="15"/>
      <c r="C7" s="15"/>
    </row>
    <row r="8" spans="1:3" ht="18" customHeight="1">
      <c r="A8" s="52" t="s">
        <v>443</v>
      </c>
      <c r="B8" s="15">
        <v>299208358</v>
      </c>
      <c r="C8" s="15">
        <v>16547594</v>
      </c>
    </row>
    <row r="9" spans="1:3" ht="18" customHeight="1">
      <c r="A9" s="52"/>
      <c r="B9" s="15"/>
      <c r="C9" s="15"/>
    </row>
    <row r="10" spans="1:3" ht="18" customHeight="1" thickBot="1">
      <c r="A10" s="57" t="s">
        <v>44</v>
      </c>
      <c r="B10" s="63">
        <f>SUM(B8:B9)</f>
        <v>299208358</v>
      </c>
      <c r="C10" s="63">
        <f>SUM(C8:C9)</f>
        <v>16547594</v>
      </c>
    </row>
    <row r="11" spans="1:3" ht="18" customHeight="1" thickTop="1">
      <c r="A11" s="52" t="s">
        <v>45</v>
      </c>
      <c r="B11" s="64"/>
      <c r="C11" s="64"/>
    </row>
    <row r="12" spans="1:3" ht="18" customHeight="1">
      <c r="A12" s="52" t="s">
        <v>362</v>
      </c>
      <c r="B12" s="15">
        <v>173546998</v>
      </c>
      <c r="C12" s="15">
        <v>11620561</v>
      </c>
    </row>
    <row r="13" spans="1:3" ht="18" customHeight="1">
      <c r="A13" s="52" t="s">
        <v>363</v>
      </c>
      <c r="B13" s="15">
        <v>20050976</v>
      </c>
      <c r="C13" s="15">
        <v>1342596</v>
      </c>
    </row>
    <row r="14" spans="1:3" ht="18" customHeight="1">
      <c r="A14" s="52" t="s">
        <v>364</v>
      </c>
      <c r="B14" s="15">
        <v>372143491</v>
      </c>
      <c r="C14" s="15">
        <v>24918416</v>
      </c>
    </row>
    <row r="15" spans="1:3" ht="18" customHeight="1">
      <c r="A15" s="52" t="s">
        <v>365</v>
      </c>
      <c r="B15" s="15">
        <v>19790972</v>
      </c>
      <c r="C15" s="15">
        <v>1325187</v>
      </c>
    </row>
    <row r="16" spans="1:3" ht="18" customHeight="1">
      <c r="A16" s="52" t="s">
        <v>366</v>
      </c>
      <c r="B16" s="15">
        <v>46039926</v>
      </c>
      <c r="C16" s="15">
        <v>3082795</v>
      </c>
    </row>
    <row r="17" spans="1:3" ht="18" customHeight="1">
      <c r="A17" s="52" t="s">
        <v>367</v>
      </c>
      <c r="B17" s="15">
        <v>5617894</v>
      </c>
      <c r="C17" s="15">
        <v>376169</v>
      </c>
    </row>
    <row r="18" spans="1:3" ht="18" customHeight="1">
      <c r="A18" s="52" t="s">
        <v>368</v>
      </c>
      <c r="B18" s="15">
        <v>350335836</v>
      </c>
      <c r="C18" s="15">
        <v>23458193</v>
      </c>
    </row>
    <row r="19" spans="1:3" ht="18" customHeight="1">
      <c r="A19" s="52" t="s">
        <v>371</v>
      </c>
      <c r="B19" s="15">
        <v>310549</v>
      </c>
      <c r="C19" s="15">
        <v>20794</v>
      </c>
    </row>
    <row r="20" spans="1:3" ht="18" customHeight="1">
      <c r="A20" s="52" t="s">
        <v>369</v>
      </c>
      <c r="B20" s="15">
        <v>244577866</v>
      </c>
      <c r="C20" s="15">
        <v>16376728</v>
      </c>
    </row>
    <row r="21" spans="1:3" ht="18" customHeight="1">
      <c r="A21" s="52" t="s">
        <v>500</v>
      </c>
      <c r="B21" s="15">
        <v>478751</v>
      </c>
      <c r="C21" s="15">
        <v>3000</v>
      </c>
    </row>
    <row r="22" spans="1:3" ht="18" customHeight="1">
      <c r="A22" s="40"/>
      <c r="B22" s="65"/>
      <c r="C22" s="65"/>
    </row>
    <row r="23" spans="1:3" ht="18" customHeight="1" thickBot="1">
      <c r="A23" s="57" t="s">
        <v>44</v>
      </c>
      <c r="B23" s="63">
        <f>SUM(B12:B22)</f>
        <v>1232893259</v>
      </c>
      <c r="C23" s="63">
        <f>SUM(C12:C22)</f>
        <v>82524439</v>
      </c>
    </row>
    <row r="24" spans="1:3" ht="18" customHeight="1" thickTop="1">
      <c r="A24" s="53" t="s">
        <v>10</v>
      </c>
      <c r="B24" s="15">
        <f>B10+B23</f>
        <v>1532101617</v>
      </c>
      <c r="C24" s="15">
        <f>C23+C10</f>
        <v>99072033</v>
      </c>
    </row>
  </sheetData>
  <phoneticPr fontId="10"/>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23"/>
  <sheetViews>
    <sheetView workbookViewId="0">
      <selection activeCell="D9" sqref="D9"/>
    </sheetView>
  </sheetViews>
  <sheetFormatPr defaultColWidth="8.875" defaultRowHeight="15.75"/>
  <cols>
    <col min="1" max="1" width="40.375" style="16" customWidth="1"/>
    <col min="2" max="3" width="19.875" style="16" customWidth="1"/>
    <col min="4" max="4" width="8.875" style="16"/>
    <col min="5" max="5" width="11.125" style="16" bestFit="1" customWidth="1"/>
    <col min="6" max="16384" width="8.875" style="16"/>
  </cols>
  <sheetData>
    <row r="1" spans="1:5" ht="30">
      <c r="A1" s="1" t="s">
        <v>41</v>
      </c>
    </row>
    <row r="2" spans="1:5" ht="18.75">
      <c r="A2" s="13" t="s">
        <v>405</v>
      </c>
    </row>
    <row r="3" spans="1:5" ht="18.75">
      <c r="A3" s="13" t="s">
        <v>493</v>
      </c>
    </row>
    <row r="4" spans="1:5" ht="18.75">
      <c r="A4" s="13" t="s">
        <v>393</v>
      </c>
    </row>
    <row r="5" spans="1:5" ht="18.75">
      <c r="C5" s="14" t="s">
        <v>26</v>
      </c>
    </row>
    <row r="6" spans="1:5" ht="22.5" customHeight="1">
      <c r="A6" s="38" t="s">
        <v>35</v>
      </c>
      <c r="B6" s="38" t="s">
        <v>39</v>
      </c>
      <c r="C6" s="38" t="s">
        <v>42</v>
      </c>
    </row>
    <row r="7" spans="1:5" ht="18" customHeight="1">
      <c r="A7" s="52" t="s">
        <v>43</v>
      </c>
      <c r="B7" s="15"/>
      <c r="C7" s="15"/>
    </row>
    <row r="8" spans="1:5" ht="18" customHeight="1">
      <c r="A8" s="52"/>
      <c r="B8" s="15"/>
      <c r="C8" s="15"/>
    </row>
    <row r="9" spans="1:5" ht="18" customHeight="1" thickBot="1">
      <c r="A9" s="57" t="s">
        <v>44</v>
      </c>
      <c r="B9" s="63" t="s">
        <v>25</v>
      </c>
      <c r="C9" s="63" t="s">
        <v>25</v>
      </c>
    </row>
    <row r="10" spans="1:5" ht="18" customHeight="1" thickTop="1">
      <c r="A10" s="52" t="s">
        <v>45</v>
      </c>
      <c r="B10" s="15"/>
      <c r="C10" s="15"/>
    </row>
    <row r="11" spans="1:5" ht="18" customHeight="1">
      <c r="A11" s="52" t="s">
        <v>362</v>
      </c>
      <c r="B11" s="15">
        <v>147171353</v>
      </c>
      <c r="C11" s="15">
        <v>29434</v>
      </c>
      <c r="E11" s="71"/>
    </row>
    <row r="12" spans="1:5" ht="18" customHeight="1">
      <c r="A12" s="52" t="s">
        <v>363</v>
      </c>
      <c r="B12" s="15">
        <v>6853910</v>
      </c>
      <c r="C12" s="15">
        <v>1371</v>
      </c>
      <c r="E12" s="71"/>
    </row>
    <row r="13" spans="1:5" ht="18" customHeight="1">
      <c r="A13" s="52" t="s">
        <v>364</v>
      </c>
      <c r="B13" s="15">
        <v>116718029</v>
      </c>
      <c r="C13" s="15">
        <v>23344</v>
      </c>
      <c r="E13" s="71"/>
    </row>
    <row r="14" spans="1:5" ht="18" customHeight="1">
      <c r="A14" s="52" t="s">
        <v>365</v>
      </c>
      <c r="B14" s="15">
        <v>10183954</v>
      </c>
      <c r="C14" s="15">
        <v>2037</v>
      </c>
      <c r="E14" s="71"/>
    </row>
    <row r="15" spans="1:5" ht="18" customHeight="1">
      <c r="A15" s="52" t="s">
        <v>366</v>
      </c>
      <c r="B15" s="15">
        <v>14451427</v>
      </c>
      <c r="C15" s="15">
        <v>2890</v>
      </c>
      <c r="E15" s="71"/>
    </row>
    <row r="16" spans="1:5" ht="18" customHeight="1">
      <c r="A16" s="52" t="s">
        <v>367</v>
      </c>
      <c r="B16" s="15">
        <v>1420000</v>
      </c>
      <c r="C16" s="15">
        <v>284</v>
      </c>
      <c r="E16" s="71"/>
    </row>
    <row r="17" spans="1:5" ht="18" customHeight="1">
      <c r="A17" s="52" t="s">
        <v>368</v>
      </c>
      <c r="B17" s="15">
        <v>6773994</v>
      </c>
      <c r="C17" s="15">
        <v>1355</v>
      </c>
      <c r="E17" s="71"/>
    </row>
    <row r="18" spans="1:5" ht="18" customHeight="1">
      <c r="A18" s="52" t="s">
        <v>369</v>
      </c>
      <c r="B18" s="15">
        <v>18946939</v>
      </c>
      <c r="C18" s="15">
        <v>3789</v>
      </c>
      <c r="E18" s="71"/>
    </row>
    <row r="19" spans="1:5" ht="18" customHeight="1">
      <c r="A19" s="52" t="s">
        <v>501</v>
      </c>
      <c r="B19" s="15">
        <v>984158</v>
      </c>
      <c r="C19" s="15" t="s">
        <v>476</v>
      </c>
      <c r="E19" s="70"/>
    </row>
    <row r="20" spans="1:5" ht="18" customHeight="1">
      <c r="A20" s="40"/>
      <c r="B20" s="65"/>
      <c r="C20" s="65"/>
    </row>
    <row r="21" spans="1:5" ht="18" customHeight="1" thickBot="1">
      <c r="A21" s="57" t="s">
        <v>44</v>
      </c>
      <c r="B21" s="63">
        <f>SUM(B11:B20)</f>
        <v>323503764</v>
      </c>
      <c r="C21" s="63">
        <f>SUM(C11:C20)</f>
        <v>64504</v>
      </c>
    </row>
    <row r="22" spans="1:5" ht="18" customHeight="1" thickTop="1" thickBot="1">
      <c r="A22" s="55" t="s">
        <v>10</v>
      </c>
      <c r="B22" s="63">
        <f>B21</f>
        <v>323503764</v>
      </c>
      <c r="C22" s="63">
        <f>C21</f>
        <v>64504</v>
      </c>
    </row>
    <row r="23" spans="1:5" ht="16.5" thickTop="1"/>
  </sheetData>
  <phoneticPr fontId="10"/>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26"/>
  <sheetViews>
    <sheetView zoomScale="90" zoomScaleNormal="90" workbookViewId="0">
      <selection activeCell="D9" sqref="D9"/>
    </sheetView>
  </sheetViews>
  <sheetFormatPr defaultColWidth="8.875" defaultRowHeight="15.75"/>
  <cols>
    <col min="1" max="1" width="20.875" style="16" customWidth="1"/>
    <col min="2" max="11" width="14.875" style="16" customWidth="1"/>
    <col min="12" max="16384" width="8.875" style="16"/>
  </cols>
  <sheetData>
    <row r="1" spans="1:11" ht="30">
      <c r="A1" s="1" t="s">
        <v>395</v>
      </c>
    </row>
    <row r="2" spans="1:11" ht="18.75">
      <c r="A2" s="13" t="s">
        <v>405</v>
      </c>
    </row>
    <row r="3" spans="1:11" ht="18.75">
      <c r="A3" s="13" t="s">
        <v>493</v>
      </c>
    </row>
    <row r="4" spans="1:11" ht="18.75">
      <c r="A4" s="13" t="s">
        <v>393</v>
      </c>
    </row>
    <row r="5" spans="1:11" ht="18.75">
      <c r="K5" s="14" t="s">
        <v>26</v>
      </c>
    </row>
    <row r="6" spans="1:11" ht="22.5" customHeight="1">
      <c r="A6" s="97" t="s">
        <v>27</v>
      </c>
      <c r="B6" s="99" t="s">
        <v>396</v>
      </c>
      <c r="C6" s="41"/>
      <c r="D6" s="100" t="s">
        <v>47</v>
      </c>
      <c r="E6" s="98" t="s">
        <v>48</v>
      </c>
      <c r="F6" s="97" t="s">
        <v>49</v>
      </c>
      <c r="G6" s="98" t="s">
        <v>50</v>
      </c>
      <c r="H6" s="99" t="s">
        <v>51</v>
      </c>
      <c r="I6" s="41"/>
      <c r="J6" s="42"/>
      <c r="K6" s="97" t="s">
        <v>31</v>
      </c>
    </row>
    <row r="7" spans="1:11" ht="22.5" customHeight="1">
      <c r="A7" s="97"/>
      <c r="B7" s="97"/>
      <c r="C7" s="43" t="s">
        <v>52</v>
      </c>
      <c r="D7" s="100"/>
      <c r="E7" s="97"/>
      <c r="F7" s="97"/>
      <c r="G7" s="97"/>
      <c r="H7" s="97"/>
      <c r="I7" s="38" t="s">
        <v>53</v>
      </c>
      <c r="J7" s="38" t="s">
        <v>54</v>
      </c>
      <c r="K7" s="97"/>
    </row>
    <row r="8" spans="1:11" ht="18" customHeight="1">
      <c r="A8" s="76" t="s">
        <v>55</v>
      </c>
      <c r="B8" s="77"/>
      <c r="C8" s="78"/>
      <c r="D8" s="77"/>
      <c r="E8" s="77"/>
      <c r="F8" s="77"/>
      <c r="G8" s="77"/>
      <c r="H8" s="77"/>
      <c r="I8" s="77"/>
      <c r="J8" s="77"/>
      <c r="K8" s="77"/>
    </row>
    <row r="9" spans="1:11" ht="18" customHeight="1">
      <c r="A9" s="76" t="s">
        <v>56</v>
      </c>
      <c r="B9" s="77">
        <v>8250523299</v>
      </c>
      <c r="C9" s="78">
        <v>524553061</v>
      </c>
      <c r="D9" s="77">
        <v>8169765299</v>
      </c>
      <c r="E9" s="77"/>
      <c r="F9" s="77">
        <v>6300000</v>
      </c>
      <c r="G9" s="77">
        <v>74458000</v>
      </c>
      <c r="H9" s="77"/>
      <c r="I9" s="77"/>
      <c r="J9" s="77"/>
      <c r="K9" s="77"/>
    </row>
    <row r="10" spans="1:11" ht="18" customHeight="1">
      <c r="A10" s="76" t="s">
        <v>57</v>
      </c>
      <c r="B10" s="77">
        <v>159012576</v>
      </c>
      <c r="C10" s="78">
        <v>31631261</v>
      </c>
      <c r="D10" s="77">
        <v>150847537</v>
      </c>
      <c r="E10" s="77">
        <v>8165039</v>
      </c>
      <c r="F10" s="77"/>
      <c r="G10" s="77"/>
      <c r="H10" s="77"/>
      <c r="I10" s="77"/>
      <c r="J10" s="77"/>
      <c r="K10" s="77"/>
    </row>
    <row r="11" spans="1:11" ht="18" customHeight="1">
      <c r="A11" s="76" t="s">
        <v>58</v>
      </c>
      <c r="B11" s="77">
        <v>355231498</v>
      </c>
      <c r="C11" s="78">
        <v>100681593</v>
      </c>
      <c r="D11" s="77">
        <v>355231498</v>
      </c>
      <c r="E11" s="77"/>
      <c r="F11" s="77"/>
      <c r="G11" s="77"/>
      <c r="H11" s="77"/>
      <c r="I11" s="77"/>
      <c r="J11" s="77"/>
      <c r="K11" s="77"/>
    </row>
    <row r="12" spans="1:11" ht="18" customHeight="1">
      <c r="A12" s="76" t="s">
        <v>505</v>
      </c>
      <c r="B12" s="77"/>
      <c r="C12" s="78"/>
      <c r="D12" s="77"/>
      <c r="E12" s="77"/>
      <c r="F12" s="77"/>
      <c r="G12" s="77"/>
      <c r="H12" s="77"/>
      <c r="I12" s="77"/>
      <c r="J12" s="77"/>
      <c r="K12" s="77"/>
    </row>
    <row r="13" spans="1:11" ht="18" customHeight="1">
      <c r="A13" s="76" t="s">
        <v>59</v>
      </c>
      <c r="B13" s="77">
        <v>1717998443</v>
      </c>
      <c r="C13" s="78">
        <v>272104462</v>
      </c>
      <c r="D13" s="77">
        <v>1548108165</v>
      </c>
      <c r="E13" s="77"/>
      <c r="F13" s="77">
        <v>59482616</v>
      </c>
      <c r="G13" s="77">
        <v>100431662</v>
      </c>
      <c r="H13" s="77"/>
      <c r="I13" s="77"/>
      <c r="J13" s="77"/>
      <c r="K13" s="77">
        <v>9976000</v>
      </c>
    </row>
    <row r="14" spans="1:11" ht="18" customHeight="1">
      <c r="A14" s="76" t="s">
        <v>60</v>
      </c>
      <c r="B14" s="77">
        <v>37399605784</v>
      </c>
      <c r="C14" s="78">
        <v>5773559074</v>
      </c>
      <c r="D14" s="77">
        <v>126412611</v>
      </c>
      <c r="E14" s="77">
        <v>1104140702</v>
      </c>
      <c r="F14" s="77">
        <v>24855745000</v>
      </c>
      <c r="G14" s="77">
        <v>4610687471</v>
      </c>
      <c r="H14" s="77"/>
      <c r="I14" s="77"/>
      <c r="J14" s="77"/>
      <c r="K14" s="77">
        <v>6702620000</v>
      </c>
    </row>
    <row r="15" spans="1:11" ht="18" customHeight="1">
      <c r="A15" s="76" t="s">
        <v>61</v>
      </c>
      <c r="B15" s="79">
        <v>4159672428</v>
      </c>
      <c r="C15" s="78">
        <v>562388171</v>
      </c>
      <c r="D15" s="77">
        <v>3827665972</v>
      </c>
      <c r="E15" s="77">
        <v>1368956</v>
      </c>
      <c r="F15" s="77">
        <v>128900000</v>
      </c>
      <c r="G15" s="77">
        <v>149737500</v>
      </c>
      <c r="H15" s="77"/>
      <c r="I15" s="77"/>
      <c r="J15" s="77"/>
      <c r="K15" s="77">
        <v>52000000</v>
      </c>
    </row>
    <row r="16" spans="1:11" ht="18" customHeight="1">
      <c r="A16" s="76" t="s">
        <v>62</v>
      </c>
      <c r="B16" s="79"/>
      <c r="C16" s="78"/>
      <c r="D16" s="77"/>
      <c r="E16" s="77"/>
      <c r="F16" s="77"/>
      <c r="G16" s="77"/>
      <c r="H16" s="77"/>
      <c r="I16" s="77"/>
      <c r="J16" s="77"/>
      <c r="K16" s="77"/>
    </row>
    <row r="17" spans="1:11" ht="18" customHeight="1">
      <c r="A17" s="76" t="s">
        <v>506</v>
      </c>
      <c r="B17" s="79"/>
      <c r="C17" s="78"/>
      <c r="D17" s="77"/>
      <c r="E17" s="77"/>
      <c r="F17" s="77"/>
      <c r="G17" s="77"/>
      <c r="H17" s="77"/>
      <c r="I17" s="77"/>
      <c r="J17" s="77"/>
      <c r="K17" s="77"/>
    </row>
    <row r="18" spans="1:11" ht="18" customHeight="1">
      <c r="A18" s="76" t="s">
        <v>507</v>
      </c>
      <c r="B18" s="79">
        <v>48552825428</v>
      </c>
      <c r="C18" s="78">
        <v>4623370024</v>
      </c>
      <c r="D18" s="77">
        <v>45085543758</v>
      </c>
      <c r="E18" s="77">
        <v>3433159529</v>
      </c>
      <c r="F18" s="77">
        <v>18053362</v>
      </c>
      <c r="G18" s="77">
        <v>16068779</v>
      </c>
      <c r="H18" s="77"/>
      <c r="I18" s="77"/>
      <c r="J18" s="77"/>
      <c r="K18" s="77"/>
    </row>
    <row r="19" spans="1:11" ht="18" customHeight="1">
      <c r="A19" s="80" t="s">
        <v>508</v>
      </c>
      <c r="B19" s="81">
        <v>292110776</v>
      </c>
      <c r="C19" s="82">
        <v>127185785</v>
      </c>
      <c r="D19" s="83">
        <v>292110776</v>
      </c>
      <c r="E19" s="77"/>
      <c r="F19" s="77"/>
      <c r="G19" s="77"/>
      <c r="H19" s="77"/>
      <c r="I19" s="77"/>
      <c r="J19" s="77"/>
      <c r="K19" s="77"/>
    </row>
    <row r="20" spans="1:11" ht="18" customHeight="1">
      <c r="A20" s="80" t="s">
        <v>509</v>
      </c>
      <c r="B20" s="81"/>
      <c r="C20" s="82"/>
      <c r="D20" s="83"/>
      <c r="E20" s="77"/>
      <c r="F20" s="77"/>
      <c r="G20" s="77"/>
      <c r="H20" s="77"/>
      <c r="I20" s="77"/>
      <c r="J20" s="77"/>
      <c r="K20" s="77"/>
    </row>
    <row r="21" spans="1:11">
      <c r="A21" s="80" t="s">
        <v>510</v>
      </c>
      <c r="B21" s="81"/>
      <c r="C21" s="82"/>
      <c r="D21" s="83"/>
      <c r="E21" s="77"/>
      <c r="F21" s="77"/>
      <c r="G21" s="77"/>
      <c r="H21" s="77"/>
      <c r="I21" s="77"/>
      <c r="J21" s="77"/>
      <c r="K21" s="77"/>
    </row>
    <row r="22" spans="1:11">
      <c r="A22" s="80" t="s">
        <v>511</v>
      </c>
      <c r="B22" s="81"/>
      <c r="C22" s="82"/>
      <c r="D22" s="83"/>
      <c r="E22" s="77"/>
      <c r="F22" s="77"/>
      <c r="G22" s="77"/>
      <c r="H22" s="77"/>
      <c r="I22" s="77"/>
      <c r="J22" s="77"/>
      <c r="K22" s="77"/>
    </row>
    <row r="23" spans="1:11">
      <c r="A23" s="80" t="s">
        <v>512</v>
      </c>
      <c r="B23" s="81"/>
      <c r="C23" s="82"/>
      <c r="D23" s="83"/>
      <c r="E23" s="77"/>
      <c r="F23" s="77"/>
      <c r="G23" s="77"/>
      <c r="H23" s="77"/>
      <c r="I23" s="77"/>
      <c r="J23" s="77"/>
      <c r="K23" s="77"/>
    </row>
    <row r="24" spans="1:11">
      <c r="A24" s="80" t="s">
        <v>513</v>
      </c>
      <c r="B24" s="81">
        <v>1236912103</v>
      </c>
      <c r="C24" s="82">
        <v>93981896</v>
      </c>
      <c r="D24" s="83">
        <v>894073575</v>
      </c>
      <c r="E24" s="77">
        <v>338638528</v>
      </c>
      <c r="F24" s="77">
        <v>4200000</v>
      </c>
      <c r="G24" s="77"/>
      <c r="H24" s="77"/>
      <c r="I24" s="77"/>
      <c r="J24" s="77"/>
      <c r="K24" s="77"/>
    </row>
    <row r="25" spans="1:11">
      <c r="A25" s="84"/>
      <c r="B25" s="85"/>
      <c r="C25" s="86"/>
      <c r="D25" s="87"/>
      <c r="E25" s="77"/>
      <c r="F25" s="77"/>
      <c r="G25" s="77"/>
      <c r="H25" s="77"/>
      <c r="I25" s="77"/>
      <c r="J25" s="77"/>
      <c r="K25" s="77"/>
    </row>
    <row r="26" spans="1:11">
      <c r="A26" s="88" t="s">
        <v>63</v>
      </c>
      <c r="B26" s="77">
        <f t="shared" ref="B26:G26" si="0">SUM(B8:B25)</f>
        <v>102123892335</v>
      </c>
      <c r="C26" s="78">
        <f t="shared" si="0"/>
        <v>12109455327</v>
      </c>
      <c r="D26" s="89">
        <f>SUM(D8:D25)</f>
        <v>60449759191</v>
      </c>
      <c r="E26" s="89">
        <f t="shared" si="0"/>
        <v>4885472754</v>
      </c>
      <c r="F26" s="89">
        <f t="shared" si="0"/>
        <v>25072680978</v>
      </c>
      <c r="G26" s="89">
        <f t="shared" si="0"/>
        <v>4951383412</v>
      </c>
      <c r="H26" s="90"/>
      <c r="I26" s="90"/>
      <c r="J26" s="90"/>
      <c r="K26" s="89">
        <f t="shared" ref="K26" si="1">SUM(K8:K25)</f>
        <v>6764596000</v>
      </c>
    </row>
  </sheetData>
  <mergeCells count="8">
    <mergeCell ref="H6:H7"/>
    <mergeCell ref="K6:K7"/>
    <mergeCell ref="A6:A7"/>
    <mergeCell ref="B6:B7"/>
    <mergeCell ref="D6:D7"/>
    <mergeCell ref="E6:E7"/>
    <mergeCell ref="F6:F7"/>
    <mergeCell ref="G6:G7"/>
  </mergeCells>
  <phoneticPr fontId="10"/>
  <printOptions horizontalCentered="1"/>
  <pageMargins left="0.59055118110236227" right="0.39370078740157483" top="0.39370078740157483" bottom="0.39370078740157483" header="0.19685039370078741" footer="0.19685039370078741"/>
  <pageSetup paperSize="9" scale="74" fitToHeight="0"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8"/>
  <sheetViews>
    <sheetView workbookViewId="0">
      <selection activeCell="D9" sqref="D9"/>
    </sheetView>
  </sheetViews>
  <sheetFormatPr defaultColWidth="8.875" defaultRowHeight="15.75"/>
  <cols>
    <col min="1" max="1" width="22.875" style="16" customWidth="1"/>
    <col min="2" max="9" width="12.875" style="16" customWidth="1"/>
    <col min="10" max="16384" width="8.875" style="16"/>
  </cols>
  <sheetData>
    <row r="1" spans="1:9" ht="30">
      <c r="A1" s="1" t="s">
        <v>397</v>
      </c>
    </row>
    <row r="2" spans="1:9" ht="18.75">
      <c r="A2" s="13" t="s">
        <v>405</v>
      </c>
    </row>
    <row r="3" spans="1:9" ht="18.75">
      <c r="A3" s="13" t="s">
        <v>493</v>
      </c>
    </row>
    <row r="4" spans="1:9" ht="18.75">
      <c r="A4" s="13" t="s">
        <v>393</v>
      </c>
    </row>
    <row r="5" spans="1:9" ht="18.75">
      <c r="I5" s="14" t="s">
        <v>26</v>
      </c>
    </row>
    <row r="6" spans="1:9" ht="47.25">
      <c r="A6" s="43" t="s">
        <v>514</v>
      </c>
      <c r="B6" s="38" t="s">
        <v>64</v>
      </c>
      <c r="C6" s="56" t="s">
        <v>65</v>
      </c>
      <c r="D6" s="56" t="s">
        <v>66</v>
      </c>
      <c r="E6" s="56" t="s">
        <v>67</v>
      </c>
      <c r="F6" s="56" t="s">
        <v>68</v>
      </c>
      <c r="G6" s="56" t="s">
        <v>69</v>
      </c>
      <c r="H6" s="38" t="s">
        <v>70</v>
      </c>
      <c r="I6" s="56" t="s">
        <v>71</v>
      </c>
    </row>
    <row r="7" spans="1:9" ht="18" customHeight="1">
      <c r="A7" s="15">
        <v>102123892335</v>
      </c>
      <c r="B7" s="15">
        <v>99188573491</v>
      </c>
      <c r="C7" s="15">
        <v>1834414448</v>
      </c>
      <c r="D7" s="15">
        <v>1066262106</v>
      </c>
      <c r="E7" s="15">
        <v>21646448</v>
      </c>
      <c r="F7" s="15">
        <v>12529835</v>
      </c>
      <c r="G7" s="15">
        <v>466007</v>
      </c>
      <c r="H7" s="15"/>
      <c r="I7" s="61"/>
    </row>
    <row r="8" spans="1:9">
      <c r="A8" s="45"/>
    </row>
  </sheetData>
  <phoneticPr fontId="10"/>
  <printOptions horizontalCentered="1"/>
  <pageMargins left="0.59055118110236227" right="0.39370078740157483" top="0.39370078740157483" bottom="0.39370078740157483" header="0.19685039370078741" footer="0.19685039370078741"/>
  <pageSetup paperSize="9" scale="99" fitToHeight="0" orientation="landscape" r:id="rId1"/>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6</vt:i4>
      </vt:variant>
    </vt:vector>
  </HeadingPairs>
  <TitlesOfParts>
    <vt:vector baseType="lpstr" size="27">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'〇1.(1)③投資及び出資金の明細'!Print_Area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2024-03-29T02:09:19Z</cp:lastPrinted>
  <dcterms:created xsi:type="dcterms:W3CDTF">2017-09-12T00:57:25Z</dcterms:created>
  <dcterms:modified xsi:type="dcterms:W3CDTF">2024-04-12T02:42:11Z</dcterms:modified>
</cp:coreProperties>
</file>