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66925"/>
  <xr:revisionPtr xr6:coauthVersionLast="36" xr6:coauthVersionMax="47" documentId="13_ncr:1_{DA088121-342F-4F78-8FBD-66CB251FFFAC}" revIDLastSave="0" xr10:uidLastSave="{00000000-0000-0000-0000-000000000000}"/>
  <bookViews>
    <workbookView tabRatio="797" xr2:uid="{00000000-000D-0000-FFFF-FFFF00000000}" windowHeight="11160" windowWidth="20730" xWindow="-120" yWindow="-120"/>
  </bookViews>
  <sheets>
    <sheet r:id="rId1" name="1.(1)①有形固定資産の明細" sheetId="19"/>
    <sheet r:id="rId2" name="1.(1)②有形固定資産に係る行政目的別の明細" sheetId="20"/>
    <sheet r:id="rId3" name="〇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6"/>
    <sheet r:id="rId9" name="1.(2)②地方債（利率別）の明細" sheetId="7"/>
    <sheet r:id="rId10" name="1.(2)③地方債（返済期間別）の明細" sheetId="8"/>
    <sheet r:id="rId11" name="1.(2)④特定の契約条項が付された地方債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definedNames>
    <definedName localSheetId="0" name="_xlnm.Print_Titles">'1.(1)①有形固定資産の明細'!$1:$5</definedName>
    <definedName localSheetId="1" name="_xlnm.Print_Titles">'1.(1)②有形固定資産に係る行政目的別の明細'!$1:$5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K60" i="1" l="1"/>
  <c r="J60" i="1"/>
  <c r="B60" i="1"/>
  <c r="G30" i="1" l="1"/>
  <c r="G48" i="1"/>
  <c r="F11" i="21"/>
  <c r="B22" i="5"/>
  <c r="B24" i="5"/>
  <c r="F11" i="3"/>
  <c r="G22" i="2"/>
  <c r="B12" i="5" l="1"/>
  <c r="B11" i="3"/>
  <c r="E7" i="21" l="1"/>
  <c r="D7" i="21"/>
  <c r="C7" i="21"/>
  <c r="D16" i="11"/>
  <c r="D17" i="11"/>
  <c r="C24" i="5" l="1"/>
  <c r="E53" i="1" l="1"/>
  <c r="E56" i="1"/>
  <c r="K15" i="6" l="1"/>
  <c r="J15" i="6"/>
  <c r="I15" i="6"/>
  <c r="H15" i="6"/>
  <c r="G15" i="6"/>
  <c r="F15" i="6"/>
  <c r="K8" i="6"/>
  <c r="J8" i="6"/>
  <c r="I8" i="6"/>
  <c r="H8" i="6"/>
  <c r="G8" i="6"/>
  <c r="F8" i="6"/>
  <c r="E8" i="6"/>
  <c r="E15" i="6"/>
  <c r="D15" i="6"/>
  <c r="D8" i="6"/>
  <c r="C15" i="6" l="1"/>
  <c r="B15" i="6"/>
  <c r="C8" i="6"/>
  <c r="B8" i="6"/>
  <c r="E16" i="1" l="1"/>
  <c r="G24" i="1"/>
  <c r="G22" i="1"/>
  <c r="G21" i="1"/>
  <c r="G20" i="1"/>
  <c r="G19" i="1"/>
  <c r="G18" i="1"/>
  <c r="G17" i="1"/>
  <c r="G16" i="1"/>
  <c r="G15" i="1"/>
  <c r="G14" i="1"/>
  <c r="E15" i="1"/>
  <c r="H15" i="1" s="1"/>
  <c r="E17" i="1"/>
  <c r="E18" i="1"/>
  <c r="E19" i="1"/>
  <c r="H19" i="1" s="1"/>
  <c r="E20" i="1"/>
  <c r="E21" i="1"/>
  <c r="E22" i="1"/>
  <c r="E23" i="1"/>
  <c r="E24" i="1"/>
  <c r="H24" i="1" s="1"/>
  <c r="E14" i="1"/>
  <c r="G56" i="1"/>
  <c r="H56" i="1" s="1"/>
  <c r="G55" i="1"/>
  <c r="G53" i="1"/>
  <c r="G52" i="1"/>
  <c r="G51" i="1"/>
  <c r="G50" i="1"/>
  <c r="G49" i="1"/>
  <c r="G47" i="1"/>
  <c r="G46" i="1"/>
  <c r="G45" i="1"/>
  <c r="G44" i="1"/>
  <c r="G43" i="1"/>
  <c r="G42" i="1"/>
  <c r="G41" i="1"/>
  <c r="G39" i="1"/>
  <c r="G38" i="1"/>
  <c r="G37" i="1"/>
  <c r="G36" i="1"/>
  <c r="G35" i="1"/>
  <c r="G34" i="1"/>
  <c r="G33" i="1"/>
  <c r="G32" i="1"/>
  <c r="G31" i="1"/>
  <c r="E31" i="1"/>
  <c r="E32" i="1"/>
  <c r="E33" i="1"/>
  <c r="E34" i="1"/>
  <c r="H34" i="1" s="1"/>
  <c r="E35" i="1"/>
  <c r="E36" i="1"/>
  <c r="E37" i="1"/>
  <c r="E38" i="1"/>
  <c r="E39" i="1"/>
  <c r="E40" i="1"/>
  <c r="E41" i="1"/>
  <c r="E42" i="1"/>
  <c r="E43" i="1"/>
  <c r="H43" i="1" s="1"/>
  <c r="E44" i="1"/>
  <c r="H44" i="1" s="1"/>
  <c r="E45" i="1"/>
  <c r="E46" i="1"/>
  <c r="E47" i="1"/>
  <c r="E49" i="1"/>
  <c r="E50" i="1"/>
  <c r="E51" i="1"/>
  <c r="E52" i="1"/>
  <c r="H53" i="1"/>
  <c r="E54" i="1"/>
  <c r="E55" i="1"/>
  <c r="E30" i="1"/>
  <c r="H35" i="1" l="1"/>
  <c r="H52" i="1"/>
  <c r="H41" i="1"/>
  <c r="H55" i="1"/>
  <c r="H36" i="1"/>
  <c r="H38" i="1"/>
  <c r="H47" i="1"/>
  <c r="H45" i="1"/>
  <c r="H51" i="1"/>
  <c r="H32" i="1"/>
  <c r="H33" i="1"/>
  <c r="H49" i="1"/>
  <c r="H46" i="1"/>
  <c r="H37" i="1"/>
  <c r="H18" i="1"/>
  <c r="H30" i="1"/>
  <c r="H39" i="1"/>
  <c r="H31" i="1"/>
  <c r="H20" i="1"/>
  <c r="H50" i="1"/>
  <c r="H21" i="1"/>
  <c r="H16" i="1"/>
  <c r="H42" i="1"/>
  <c r="H22" i="1"/>
  <c r="H14" i="1"/>
  <c r="H17" i="1"/>
  <c r="I38" i="18"/>
  <c r="G5" i="18" l="1"/>
  <c r="G4" i="18"/>
  <c r="G45" i="18" l="1"/>
  <c r="F45" i="18"/>
  <c r="G43" i="18"/>
  <c r="F43" i="18"/>
  <c r="G42" i="18"/>
  <c r="F42" i="18"/>
  <c r="G39" i="18"/>
  <c r="G38" i="18"/>
  <c r="F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38"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1" i="18"/>
  <c r="H11" i="18" s="1"/>
  <c r="F15" i="18"/>
  <c r="H15" i="18" s="1"/>
  <c r="F12" i="18"/>
  <c r="H12" i="18" s="1"/>
  <c r="F4" i="18"/>
  <c r="H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<sst xmlns="http://schemas.openxmlformats.org/spreadsheetml/2006/main" count="1049" uniqueCount="514">
  <si>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</si>
  <si>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</si>
  <si>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</si>
  <si>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</si>
  <si>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</si>
  <si>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</si>
  <si>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</si>
  <si>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</si>
  <si>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</si>
  <si>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</si>
  <si>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</si>
  <si>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</si>
  <si>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</si>
  <si>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</si>
  <si>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</si>
  <si>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</si>
  <si>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</si>
  <si>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</si>
  <si>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</si>
  <si>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</si>
  <si>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</si>
  <si>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</si>
  <si>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</si>
  <si>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</si>
  <si>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</si>
  <si>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</si>
  <si>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</si>
  <si>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</si>
  <si>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</si>
  <si>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</si>
  <si>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</si>
  <si>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</si>
  <si>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10"/>
  </si>
  <si>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</si>
  <si>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</si>
  <si>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</si>
  <si>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</si>
  <si>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</si>
  <si>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</si>
  <si>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</si>
  <si>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</si>
  <si>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</si>
  <si>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</si>
  <si>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</si>
  <si>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</si>
  <si>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</si>
  <si>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</si>
  <si>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</si>
  <si>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</si>
  <si>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</si>
  <si>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</si>
  <si>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</si>
  <si>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</si>
  <si>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</si>
  <si>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</si>
  <si>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</si>
  <si>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</si>
  <si>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</si>
  <si>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</si>
  <si>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</si>
  <si>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</si>
  <si>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</si>
  <si>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</si>
  <si>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</si>
  <si>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</si>
  <si>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</si>
  <si>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</si>
  <si>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</si>
  <si>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</si>
  <si>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</si>
  <si>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</si>
  <si>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</si>
  <si>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</si>
  <si>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</si>
  <si>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</si>
  <si>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</si>
  <si>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</si>
  <si>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</si>
  <si>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</si>
  <si>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</si>
  <si>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</si>
  <si>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</si>
  <si>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</si>
  <si>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</si>
  <si>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</si>
  <si>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</si>
  <si>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</si>
  <si>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</si>
  <si>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</si>
  <si>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</si>
  <si>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</si>
  <si>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</si>
  <si>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</si>
  <si>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</si>
  <si>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</si>
  <si>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</si>
  <si>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</si>
  <si>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</si>
  <si>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</si>
  <si>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</si>
  <si>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</si>
  <si>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</si>
  <si>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6"/>
  </si>
  <si>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</si>
  <si>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</si>
  <si>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</si>
  <si>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</si>
  <si>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</si>
  <si>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</si>
  <si>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</si>
  <si>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</si>
  <si>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</si>
  <si>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</si>
  <si>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</si>
  <si>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</si>
  <si>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</si>
  <si>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</si>
  <si>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</si>
  <si>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</si>
  <si>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</si>
  <si>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</si>
  <si>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</si>
  <si>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</si>
  <si>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</si>
  <si>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</si>
  <si>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</si>
  <si>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</si>
  <si>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</si>
  <si>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</si>
  <si>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</si>
  <si>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</si>
  <si>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</si>
  <si>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</si>
  <si>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</si>
  <si>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</si>
  <si>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</si>
  <si>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</si>
  <si>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</si>
  <si>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</si>
  <si>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</si>
  <si>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</si>
  <si>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</si>
  <si>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</si>
  <si>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</si>
  <si>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</si>
  <si>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</si>
  <si>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</si>
  <si>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</si>
  <si>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</si>
  <si>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</si>
  <si>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</si>
  <si>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</si>
  <si>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</si>
  <si>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</si>
  <si>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</si>
  <si>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</si>
  <si>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</si>
  <si>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</si>
  <si>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</si>
  <si>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</si>
  <si>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</si>
  <si>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</si>
  <si>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</si>
  <si>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</si>
  <si>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</si>
  <si>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</si>
  <si>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</si>
  <si>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</si>
  <si>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</si>
  <si>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</si>
  <si>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</si>
  <si>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</si>
  <si>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</si>
  <si>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</si>
  <si>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</si>
  <si>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</si>
  <si>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</si>
  <si>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</si>
  <si>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</si>
  <si>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</si>
  <si>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</si>
  <si>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</si>
  <si>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</si>
  <si>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</si>
  <si>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</si>
  <si>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</si>
  <si>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</si>
  <si>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</si>
  <si>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</si>
  <si>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</si>
  <si>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</si>
  <si>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</si>
  <si>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</si>
  <si>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</si>
  <si>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</si>
  <si>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</si>
  <si>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</si>
  <si>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</si>
  <si>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</si>
  <si>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</si>
  <si>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</si>
  <si>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</si>
  <si>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</si>
  <si>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</si>
  <si>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</si>
  <si>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</si>
  <si>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</si>
  <si>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</si>
  <si>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</si>
  <si>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</si>
  <si>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</si>
  <si>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</si>
  <si>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</si>
  <si>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</si>
  <si>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</si>
  <si>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</si>
  <si>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</si>
  <si>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</si>
  <si>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</si>
  <si>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</si>
  <si>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</si>
  <si>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</si>
  <si>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</si>
  <si>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</si>
  <si>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</si>
  <si>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</si>
  <si>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</si>
  <si>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</si>
  <si>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</si>
  <si>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</si>
  <si>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</si>
  <si>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</si>
  <si>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</si>
  <si>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</si>
  <si>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</si>
  <si>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</si>
  <si>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</si>
  <si>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</si>
  <si>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</si>
  <si>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</si>
  <si>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</si>
  <si>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</si>
  <si>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</si>
  <si>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</si>
  <si>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</si>
  <si>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</si>
  <si>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</si>
  <si>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</si>
  <si>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</si>
  <si>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</si>
  <si>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</si>
  <si>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</si>
  <si>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</si>
  <si>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</si>
  <si>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</si>
  <si>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</si>
  <si>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</si>
  <si>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</si>
  <si>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</si>
  <si>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</si>
  <si>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</si>
  <si>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</si>
  <si>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</si>
  <si>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</si>
  <si>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</si>
  <si>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</si>
  <si>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</si>
  <si>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</si>
  <si>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</si>
  <si>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</si>
  <si>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</si>
  <si>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</si>
  <si>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</si>
  <si>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</si>
  <si>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</si>
  <si>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科目</t>
    <rPh sb="0" eb="2">
      <t>カモク</t>
    </rPh>
    <phoneticPr fontId="10"/>
  </si>
  <si>
    <t>附属明細書金額</t>
    <rPh sb="0" eb="5">
      <t>フゾクメイサイショ</t>
    </rPh>
    <rPh sb="5" eb="7">
      <t>キンガク</t>
    </rPh>
    <phoneticPr fontId="10"/>
  </si>
  <si>
    <t>財務諸表金額</t>
    <rPh sb="0" eb="4">
      <t>ザイムショヒョウ</t>
    </rPh>
    <rPh sb="4" eb="6">
      <t>キンガク</t>
    </rPh>
    <phoneticPr fontId="10"/>
  </si>
  <si>
    <t>チェック</t>
    <phoneticPr fontId="10"/>
  </si>
  <si>
    <t>明細書名称</t>
    <rPh sb="0" eb="3">
      <t>メイサイショ</t>
    </rPh>
    <rPh sb="3" eb="5">
      <t>メイショウ</t>
    </rPh>
    <phoneticPr fontId="10"/>
  </si>
  <si>
    <t>③</t>
    <phoneticPr fontId="10"/>
  </si>
  <si>
    <t>①</t>
    <phoneticPr fontId="10"/>
  </si>
  <si>
    <t>②</t>
    <phoneticPr fontId="10"/>
  </si>
  <si>
    <t>④</t>
    <phoneticPr fontId="10"/>
  </si>
  <si>
    <t>⑤</t>
    <phoneticPr fontId="10"/>
  </si>
  <si>
    <t>有形固定資産の明細</t>
    <rPh sb="0" eb="6">
      <t>ユウケイコテイシサン</t>
    </rPh>
    <rPh sb="7" eb="9">
      <t>メイサイ</t>
    </rPh>
    <phoneticPr fontId="10"/>
  </si>
  <si>
    <t>有形固定資産の行政目的別明細</t>
    <rPh sb="0" eb="6">
      <t>ユウケイコテイシサン</t>
    </rPh>
    <rPh sb="7" eb="9">
      <t>ギョウセイ</t>
    </rPh>
    <rPh sb="9" eb="11">
      <t>モクテキ</t>
    </rPh>
    <rPh sb="11" eb="12">
      <t>ベツ</t>
    </rPh>
    <rPh sb="12" eb="14">
      <t>メイサイ</t>
    </rPh>
    <phoneticPr fontId="10"/>
  </si>
  <si>
    <t>投資及び出資金の明細</t>
    <phoneticPr fontId="10"/>
  </si>
  <si>
    <t>財政調整基金</t>
    <rPh sb="0" eb="6">
      <t>ザイセイチョウセイキキン</t>
    </rPh>
    <phoneticPr fontId="10"/>
  </si>
  <si>
    <t>減債基金</t>
    <rPh sb="0" eb="4">
      <t>ゲンサイキキン</t>
    </rPh>
    <phoneticPr fontId="10"/>
  </si>
  <si>
    <t>その他</t>
    <rPh sb="2" eb="3">
      <t>タ</t>
    </rPh>
    <phoneticPr fontId="10"/>
  </si>
  <si>
    <t>貸付金の明細</t>
    <rPh sb="0" eb="2">
      <t>カシツケ</t>
    </rPh>
    <rPh sb="2" eb="3">
      <t>キン</t>
    </rPh>
    <rPh sb="4" eb="6">
      <t>メイサイ</t>
    </rPh>
    <phoneticPr fontId="10"/>
  </si>
  <si>
    <t>長期貸付金</t>
    <rPh sb="0" eb="5">
      <t>チョウキカシツケキン</t>
    </rPh>
    <phoneticPr fontId="10"/>
  </si>
  <si>
    <t>短期貸付金</t>
    <rPh sb="0" eb="5">
      <t>タンキカシツケキン</t>
    </rPh>
    <phoneticPr fontId="10"/>
  </si>
  <si>
    <t>⑥</t>
    <phoneticPr fontId="10"/>
  </si>
  <si>
    <t>未収金</t>
    <rPh sb="0" eb="3">
      <t>ミシュウキン</t>
    </rPh>
    <phoneticPr fontId="10"/>
  </si>
  <si>
    <t>⑦</t>
    <phoneticPr fontId="10"/>
  </si>
  <si>
    <t>長期延滞債権</t>
    <rPh sb="0" eb="6">
      <t>チョウキエンタイサイケン</t>
    </rPh>
    <phoneticPr fontId="10"/>
  </si>
  <si>
    <t>（２）負債項目の明細</t>
    <rPh sb="3" eb="5">
      <t>フサイ</t>
    </rPh>
    <rPh sb="5" eb="7">
      <t>コウモク</t>
    </rPh>
    <rPh sb="8" eb="10">
      <t>メイサイ</t>
    </rPh>
    <phoneticPr fontId="10"/>
  </si>
  <si>
    <t xml:space="preserve"> １年内償還予定地方債</t>
  </si>
  <si>
    <t>地方債</t>
    <rPh sb="0" eb="3">
      <t>チホウサイ</t>
    </rPh>
    <phoneticPr fontId="10"/>
  </si>
  <si>
    <t>地方債、 １年内償還予定地方債</t>
    <rPh sb="0" eb="3">
      <t>チホウサイ</t>
    </rPh>
    <phoneticPr fontId="10"/>
  </si>
  <si>
    <t>ー</t>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</si>
  <si>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</si>
  <si>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6">
      <t>ホジョキン</t>
    </rPh>
    <rPh sb="6" eb="7">
      <t>トウ</t>
    </rPh>
    <rPh sb="8" eb="10">
      <t>メイサイ</t>
    </rPh>
    <phoneticPr fontId="10"/>
  </si>
  <si>
    <t>補助金等</t>
    <rPh sb="0" eb="3">
      <t>ホジョキン</t>
    </rPh>
    <rPh sb="3" eb="4">
      <t>トウ</t>
    </rPh>
    <phoneticPr fontId="10"/>
  </si>
  <si>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</si>
  <si>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</si>
  <si>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（２）財源情報の明細</t>
    <rPh sb="3" eb="5">
      <t>ザイゲン</t>
    </rPh>
    <rPh sb="5" eb="7">
      <t>ジョウホウ</t>
    </rPh>
    <rPh sb="8" eb="10">
      <t>メイサイ</t>
    </rPh>
    <phoneticPr fontId="10"/>
  </si>
  <si>
    <t>税収等</t>
    <rPh sb="0" eb="2">
      <t>ゼイシュウ</t>
    </rPh>
    <rPh sb="2" eb="3">
      <t>トウ</t>
    </rPh>
    <phoneticPr fontId="10"/>
  </si>
  <si>
    <t>国県等補助金</t>
    <phoneticPr fontId="10"/>
  </si>
  <si>
    <t>４．資金収支計算書の内容に関する明細</t>
    <rPh sb="2" eb="4">
      <t>シキン</t>
    </rPh>
    <rPh sb="4" eb="6">
      <t>シュウシ</t>
    </rPh>
    <rPh sb="6" eb="9">
      <t>ケイサンショ</t>
    </rPh>
    <rPh sb="10" eb="12">
      <t>ナイヨウ</t>
    </rPh>
    <rPh sb="13" eb="14">
      <t>カン</t>
    </rPh>
    <rPh sb="16" eb="18">
      <t>メイサイ</t>
    </rPh>
    <phoneticPr fontId="10"/>
  </si>
  <si>
    <t>（１）資金の明細</t>
    <rPh sb="3" eb="5">
      <t>シキン</t>
    </rPh>
    <rPh sb="6" eb="8">
      <t>メイサイ</t>
    </rPh>
    <phoneticPr fontId="10"/>
  </si>
  <si>
    <t>地方税</t>
    <rPh sb="0" eb="3">
      <t>チホウゼイ</t>
    </rPh>
    <phoneticPr fontId="10"/>
  </si>
  <si>
    <t>利子割交付金</t>
    <rPh sb="0" eb="2">
      <t>リシ</t>
    </rPh>
    <rPh sb="2" eb="3">
      <t>ワリ</t>
    </rPh>
    <rPh sb="3" eb="6">
      <t>コウフキン</t>
    </rPh>
    <phoneticPr fontId="10"/>
  </si>
  <si>
    <t>配当割交付金</t>
    <rPh sb="0" eb="2">
      <t>ハイトウ</t>
    </rPh>
    <rPh sb="2" eb="3">
      <t>ワリ</t>
    </rPh>
    <rPh sb="3" eb="6">
      <t>コウフキン</t>
    </rPh>
    <phoneticPr fontId="10"/>
  </si>
  <si>
    <t>国庫支出金</t>
    <rPh sb="0" eb="5">
      <t>コッコシシュツキン</t>
    </rPh>
    <phoneticPr fontId="10"/>
  </si>
  <si>
    <t>県支出金</t>
    <rPh sb="0" eb="4">
      <t>ケンシシュツキン</t>
    </rPh>
    <phoneticPr fontId="10"/>
  </si>
  <si>
    <t>貸付金の明細、長期延滞債権の明細の合計</t>
    <rPh sb="0" eb="2">
      <t>カシツケ</t>
    </rPh>
    <rPh sb="2" eb="3">
      <t>キン</t>
    </rPh>
    <rPh sb="4" eb="6">
      <t>メイサイ</t>
    </rPh>
    <rPh sb="17" eb="19">
      <t>ゴウケイ</t>
    </rPh>
    <phoneticPr fontId="10"/>
  </si>
  <si>
    <t>貸付金の明細、未収金の明細の合計</t>
    <rPh sb="0" eb="2">
      <t>カシツケ</t>
    </rPh>
    <rPh sb="2" eb="3">
      <t>キン</t>
    </rPh>
    <rPh sb="4" eb="6">
      <t>メイサイ</t>
    </rPh>
    <rPh sb="7" eb="10">
      <t>ミシュウキン</t>
    </rPh>
    <rPh sb="14" eb="16">
      <t>ゴウケイ</t>
    </rPh>
    <phoneticPr fontId="10"/>
  </si>
  <si>
    <t>徴収不能引当金（流動資産）</t>
    <rPh sb="8" eb="10">
      <t>リュウドウ</t>
    </rPh>
    <phoneticPr fontId="10"/>
  </si>
  <si>
    <t>資本的_x000D_補助金</t>
    <phoneticPr fontId="10"/>
  </si>
  <si>
    <t>経常的_x000D_補助金</t>
    <phoneticPr fontId="10"/>
  </si>
  <si>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</si>
  <si>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</si>
  <si>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</si>
  <si>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</si>
  <si>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</si>
  <si>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</si>
  <si>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</si>
  <si>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本年度減価償却額_x000D_
(F)</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</si>
  <si>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</si>
  <si>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</si>
  <si>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</si>
  <si>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</si>
  <si>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</si>
  <si>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</si>
  <si>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</si>
  <si>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</si>
  <si>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</si>
  <si>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</si>
  <si>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</si>
  <si>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</si>
  <si>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</si>
  <si>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</si>
  <si>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</si>
  <si>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</si>
  <si>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</si>
  <si>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</si>
  <si>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</si>
  <si>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</si>
  <si>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0"/>
  </si>
  <si>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</si>
  <si>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</si>
  <si>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</si>
  <si>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</si>
  <si>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0"/>
  </si>
  <si>
    <t>財源内訳チェック</t>
    <rPh sb="0" eb="2">
      <t>ザイゲン</t>
    </rPh>
    <rPh sb="2" eb="4">
      <t>ウチワケ</t>
    </rPh>
    <phoneticPr fontId="10"/>
  </si>
  <si>
    <t>BS</t>
    <phoneticPr fontId="10"/>
  </si>
  <si>
    <t>NW</t>
    <phoneticPr fontId="10"/>
  </si>
  <si>
    <t>固定資産等形成分</t>
    <rPh sb="0" eb="8">
      <t>コテイシサントウケイセイブン</t>
    </rPh>
    <phoneticPr fontId="10"/>
  </si>
  <si>
    <t>余剰分（不足分）</t>
    <rPh sb="0" eb="3">
      <t>ヨジョウブン</t>
    </rPh>
    <rPh sb="4" eb="7">
      <t>フソクブン</t>
    </rPh>
    <phoneticPr fontId="10"/>
  </si>
  <si>
    <t>現金預金内訳チェック</t>
    <rPh sb="0" eb="4">
      <t>ゲンキンヨキン</t>
    </rPh>
    <rPh sb="4" eb="6">
      <t>ウチワケ</t>
    </rPh>
    <phoneticPr fontId="10"/>
  </si>
  <si>
    <t>現金預金</t>
    <phoneticPr fontId="10"/>
  </si>
  <si>
    <t>CF</t>
    <phoneticPr fontId="10"/>
  </si>
  <si>
    <t>一般会計／市民税（個人）</t>
    <rPh sb="0" eb="2">
      <t>イッパン</t>
    </rPh>
    <rPh sb="2" eb="4">
      <t>カイケイ</t>
    </rPh>
    <rPh sb="5" eb="6">
      <t>シ</t>
    </rPh>
    <phoneticPr fontId="5"/>
  </si>
  <si>
    <t>一般会計／市民税（法人）</t>
    <rPh sb="5" eb="6">
      <t>シ</t>
    </rPh>
    <phoneticPr fontId="5"/>
  </si>
  <si>
    <t>一般会計／固定資産税</t>
  </si>
  <si>
    <t>一般会計／軽自動車税</t>
  </si>
  <si>
    <t>一般会計／都市計画税</t>
  </si>
  <si>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</si>
  <si>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</si>
  <si>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8"/>
  </si>
  <si>
    <t>税収等（NW税収等－CF財務活動支出）</t>
    <rPh sb="0" eb="3">
      <t>ゼイシュウトウ</t>
    </rPh>
    <rPh sb="6" eb="9">
      <t>ゼイシュウトウ</t>
    </rPh>
    <rPh sb="12" eb="14">
      <t>ザイム</t>
    </rPh>
    <rPh sb="14" eb="16">
      <t>カツドウ</t>
    </rPh>
    <rPh sb="16" eb="18">
      <t>シシュツ</t>
    </rPh>
    <phoneticPr fontId="10"/>
  </si>
  <si>
    <t>一般会計／財産運用収入</t>
    <rPh sb="5" eb="7">
      <t>ザイサン</t>
    </rPh>
    <rPh sb="7" eb="9">
      <t>ウンヨウ</t>
    </rPh>
    <rPh sb="9" eb="11">
      <t>シュウニュウ</t>
    </rPh>
    <phoneticPr fontId="8"/>
  </si>
  <si>
    <t>ゴルフ場利用税交付金</t>
    <rPh sb="3" eb="4">
      <t>ジョウ</t>
    </rPh>
    <rPh sb="4" eb="6">
      <t>リヨウ</t>
    </rPh>
    <rPh sb="6" eb="7">
      <t>ゼイ</t>
    </rPh>
    <rPh sb="7" eb="10">
      <t>コウフキン</t>
    </rPh>
    <phoneticPr fontId="10"/>
  </si>
  <si>
    <t>税収等</t>
    <phoneticPr fontId="10"/>
  </si>
  <si>
    <t>一般会計等相殺</t>
    <rPh sb="0" eb="5">
      <t>イッパンカイケイトウ</t>
    </rPh>
    <rPh sb="5" eb="7">
      <t>ソウサイ</t>
    </rPh>
    <phoneticPr fontId="10"/>
  </si>
  <si>
    <t>一般会計等</t>
    <rPh sb="0" eb="5">
      <t>イッパンカイケイトウ</t>
    </rPh>
    <phoneticPr fontId="10"/>
  </si>
  <si>
    <t>財政調整基金</t>
  </si>
  <si>
    <t>減債基金</t>
  </si>
  <si>
    <t>住宅新築資金等貸付金</t>
  </si>
  <si>
    <t>一般会計／福祉資金貸付金</t>
    <rPh sb="0" eb="4">
      <t>イッパンカイケイ</t>
    </rPh>
    <rPh sb="5" eb="7">
      <t>フクシ</t>
    </rPh>
    <rPh sb="7" eb="9">
      <t>シキン</t>
    </rPh>
    <rPh sb="9" eb="12">
      <t>カシツケキン</t>
    </rPh>
    <phoneticPr fontId="5"/>
  </si>
  <si>
    <t>地方譲与税</t>
    <rPh sb="0" eb="5">
      <t>チホウジョウヨゼイ</t>
    </rPh>
    <phoneticPr fontId="10"/>
  </si>
  <si>
    <t>株式等譲渡所得割交付金</t>
    <rPh sb="0" eb="3">
      <t>カブシキトウ</t>
    </rPh>
    <rPh sb="3" eb="7">
      <t>ジョウトショトク</t>
    </rPh>
    <rPh sb="7" eb="8">
      <t>ワリ</t>
    </rPh>
    <rPh sb="8" eb="11">
      <t>コウフキン</t>
    </rPh>
    <phoneticPr fontId="10"/>
  </si>
  <si>
    <t>地方消費税交付金</t>
    <rPh sb="0" eb="5">
      <t>チホウショウヒゼイ</t>
    </rPh>
    <rPh sb="5" eb="8">
      <t>コウフキン</t>
    </rPh>
    <phoneticPr fontId="10"/>
  </si>
  <si>
    <t>自動車取得税交付金</t>
    <rPh sb="0" eb="5">
      <t>ジドウシャシュトク</t>
    </rPh>
    <rPh sb="5" eb="6">
      <t>ゼイ</t>
    </rPh>
    <rPh sb="6" eb="9">
      <t>コウフキン</t>
    </rPh>
    <phoneticPr fontId="10"/>
  </si>
  <si>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0"/>
  </si>
  <si>
    <t>地方特例交付金</t>
    <rPh sb="0" eb="4">
      <t>チホウトクレイ</t>
    </rPh>
    <rPh sb="4" eb="7">
      <t>コウフキン</t>
    </rPh>
    <phoneticPr fontId="10"/>
  </si>
  <si>
    <t>地方交付税</t>
    <rPh sb="0" eb="5">
      <t>チホウコウフゼイ</t>
    </rPh>
    <phoneticPr fontId="10"/>
  </si>
  <si>
    <t>交通安全対策特別交付金</t>
    <rPh sb="0" eb="4">
      <t>コウツウアンゼン</t>
    </rPh>
    <rPh sb="4" eb="6">
      <t>タイサク</t>
    </rPh>
    <rPh sb="6" eb="11">
      <t>トクベツコウフキン</t>
    </rPh>
    <phoneticPr fontId="10"/>
  </si>
  <si>
    <t>分担金及び負担金</t>
    <rPh sb="0" eb="4">
      <t>ブンタンキンオヨ</t>
    </rPh>
    <rPh sb="5" eb="8">
      <t>フタンキン</t>
    </rPh>
    <phoneticPr fontId="10"/>
  </si>
  <si>
    <t>他会計繰入金</t>
    <rPh sb="0" eb="6">
      <t>タカイケイクリイレキン</t>
    </rPh>
    <phoneticPr fontId="10"/>
  </si>
  <si>
    <t>寄附金</t>
    <rPh sb="0" eb="3">
      <t>キフキン</t>
    </rPh>
    <phoneticPr fontId="10"/>
  </si>
  <si>
    <t>一般会計等
（単純合算）</t>
    <rPh sb="0" eb="5">
      <t>イッパンカイケイトウ</t>
    </rPh>
    <rPh sb="7" eb="11">
      <t>タンジュンガッサン</t>
    </rPh>
    <phoneticPr fontId="10"/>
  </si>
  <si>
    <t>ー</t>
  </si>
  <si>
    <t>資本的補助金</t>
    <rPh sb="0" eb="3">
      <t>シホンテキ</t>
    </rPh>
    <phoneticPr fontId="10"/>
  </si>
  <si>
    <t>純行政コスト</t>
    <phoneticPr fontId="10"/>
  </si>
  <si>
    <t>有形固定資産等の増加</t>
    <phoneticPr fontId="10"/>
  </si>
  <si>
    <t>会計：一般会計等</t>
  </si>
  <si>
    <t>地方債（借入先別）の明細</t>
  </si>
  <si>
    <t>地方債（借入先別）の明細</t>
    <phoneticPr fontId="10"/>
  </si>
  <si>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</si>
  <si>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</si>
  <si>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</si>
  <si>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</si>
  <si>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</si>
  <si>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</si>
  <si>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</si>
  <si>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</si>
  <si>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</si>
  <si>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</si>
  <si>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6"/>
  </si>
  <si>
    <t>株式会社伊勢湾ヘリポート</t>
    <rPh sb="0" eb="4">
      <t>カブシキガイシャ</t>
    </rPh>
    <rPh sb="4" eb="7">
      <t>イセワン</t>
    </rPh>
    <phoneticPr fontId="6"/>
  </si>
  <si>
    <t>株式会社津サイエンスプラザ</t>
    <rPh sb="0" eb="4">
      <t>カブシキガイシャ</t>
    </rPh>
    <rPh sb="4" eb="5">
      <t>ツ</t>
    </rPh>
    <phoneticPr fontId="6"/>
  </si>
  <si>
    <t>津駅前都市開発株式会社</t>
    <rPh sb="0" eb="1">
      <t>ツ</t>
    </rPh>
    <rPh sb="1" eb="3">
      <t>エキマエ</t>
    </rPh>
    <rPh sb="3" eb="5">
      <t>トシ</t>
    </rPh>
    <rPh sb="5" eb="7">
      <t>カイハツ</t>
    </rPh>
    <rPh sb="7" eb="11">
      <t>カブシキガイシャ</t>
    </rPh>
    <phoneticPr fontId="6"/>
  </si>
  <si>
    <t>株式会社まちづくり津夢時風</t>
    <rPh sb="0" eb="4">
      <t>カブシキガイシャ</t>
    </rPh>
    <rPh sb="9" eb="10">
      <t>ツ</t>
    </rPh>
    <rPh sb="10" eb="11">
      <t>ユメ</t>
    </rPh>
    <rPh sb="11" eb="12">
      <t>トキ</t>
    </rPh>
    <rPh sb="12" eb="13">
      <t>カゼ</t>
    </rPh>
    <phoneticPr fontId="6"/>
  </si>
  <si>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6"/>
  </si>
  <si>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6"/>
  </si>
  <si>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6"/>
  </si>
  <si>
    <t>津市水道事業</t>
    <rPh sb="0" eb="2">
      <t>ツシ</t>
    </rPh>
    <rPh sb="2" eb="4">
      <t>スイドウ</t>
    </rPh>
    <rPh sb="4" eb="6">
      <t>ジギョウ</t>
    </rPh>
    <phoneticPr fontId="6"/>
  </si>
  <si>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</si>
  <si>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</si>
  <si>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</si>
  <si>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</si>
  <si>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</si>
  <si>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</si>
  <si>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</si>
  <si>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</si>
  <si>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</si>
  <si>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</si>
  <si>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</si>
  <si>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</si>
  <si>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</si>
  <si>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</si>
  <si>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</si>
  <si>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</si>
  <si>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</si>
  <si>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</si>
  <si>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</si>
  <si>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</si>
  <si>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</si>
  <si>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</si>
  <si>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</si>
  <si>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</si>
  <si>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全国漁業信用基金協会三重支所</t>
    <rPh sb="0" eb="2">
      <t>ゼンコク</t>
    </rPh>
    <rPh sb="10" eb="12">
      <t>ミエ</t>
    </rPh>
    <rPh sb="12" eb="14">
      <t>シショ</t>
    </rPh>
    <phoneticPr fontId="20"/>
  </si>
  <si>
    <t>　－</t>
    <phoneticPr fontId="10"/>
  </si>
  <si>
    <t>地方公共団体金融機構</t>
    <phoneticPr fontId="10"/>
  </si>
  <si>
    <t>公益社団法人三重県緑化推進協会</t>
    <phoneticPr fontId="10"/>
  </si>
  <si>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6"/>
  </si>
  <si>
    <t>駐車場事業会計貸付金</t>
  </si>
  <si>
    <t>一般会計／奨学資金貸付金</t>
    <rPh sb="0" eb="4">
      <t>イッパンカイケイ</t>
    </rPh>
    <rPh sb="5" eb="7">
      <t>ショウガク</t>
    </rPh>
    <rPh sb="7" eb="9">
      <t>シキン</t>
    </rPh>
    <rPh sb="9" eb="11">
      <t>カシツケ</t>
    </rPh>
    <rPh sb="11" eb="12">
      <t>キン</t>
    </rPh>
    <phoneticPr fontId="10"/>
  </si>
  <si>
    <t>一般会計／災害援護資金貸付金</t>
    <rPh sb="0" eb="4">
      <t>イッパンカイケイ</t>
    </rPh>
    <phoneticPr fontId="10"/>
  </si>
  <si>
    <t>住宅新築資金等貸付事業特別会計／住宅新築資金等貸付金</t>
    <rPh sb="16" eb="18">
      <t>ジュウタク</t>
    </rPh>
    <rPh sb="18" eb="20">
      <t>シンチク</t>
    </rPh>
    <rPh sb="20" eb="22">
      <t>シキン</t>
    </rPh>
    <rPh sb="22" eb="23">
      <t>トウ</t>
    </rPh>
    <rPh sb="23" eb="26">
      <t>カシツケキン</t>
    </rPh>
    <phoneticPr fontId="5"/>
  </si>
  <si>
    <t>土地区画整理事業特別会計</t>
    <phoneticPr fontId="10"/>
  </si>
  <si>
    <t>一般会計繰入金</t>
    <rPh sb="0" eb="2">
      <t>イッパン</t>
    </rPh>
    <rPh sb="2" eb="4">
      <t>カイケイ</t>
    </rPh>
    <rPh sb="4" eb="6">
      <t>クリイレ</t>
    </rPh>
    <rPh sb="6" eb="7">
      <t>キン</t>
    </rPh>
    <phoneticPr fontId="10"/>
  </si>
  <si>
    <t>住宅新築資金等貸付事業特別会計</t>
    <phoneticPr fontId="10"/>
  </si>
  <si>
    <t>地方債等</t>
  </si>
  <si>
    <t>投資及び出資金</t>
    <rPh sb="0" eb="3">
      <t>トウシオヨ</t>
    </rPh>
    <rPh sb="4" eb="7">
      <t>シュッシキン</t>
    </rPh>
    <phoneticPr fontId="10"/>
  </si>
  <si>
    <t>投資損失引当金</t>
    <rPh sb="0" eb="2">
      <t>トウシ</t>
    </rPh>
    <rPh sb="2" eb="4">
      <t>ソンシツ</t>
    </rPh>
    <rPh sb="4" eb="6">
      <t>ヒキアテ</t>
    </rPh>
    <rPh sb="6" eb="7">
      <t>キン</t>
    </rPh>
    <phoneticPr fontId="10"/>
  </si>
  <si>
    <t>津市土地開発公社</t>
    <rPh sb="0" eb="2">
      <t>ツシ</t>
    </rPh>
    <rPh sb="2" eb="4">
      <t>トチ</t>
    </rPh>
    <rPh sb="4" eb="6">
      <t>カイハツ</t>
    </rPh>
    <rPh sb="6" eb="8">
      <t>コウシャ</t>
    </rPh>
    <phoneticPr fontId="6"/>
  </si>
  <si>
    <t>文化振興基金</t>
    <rPh sb="0" eb="2">
      <t>ブンカ</t>
    </rPh>
    <rPh sb="2" eb="4">
      <t>シンコウ</t>
    </rPh>
    <rPh sb="4" eb="6">
      <t>キキン</t>
    </rPh>
    <phoneticPr fontId="3"/>
  </si>
  <si>
    <t>国際交流推進基金</t>
    <rPh sb="0" eb="2">
      <t>コクサイ</t>
    </rPh>
    <rPh sb="2" eb="4">
      <t>コウリュウ</t>
    </rPh>
    <rPh sb="4" eb="6">
      <t>スイシン</t>
    </rPh>
    <rPh sb="6" eb="8">
      <t>キキン</t>
    </rPh>
    <phoneticPr fontId="3"/>
  </si>
  <si>
    <t>緑化基金</t>
    <rPh sb="0" eb="2">
      <t>リョッカ</t>
    </rPh>
    <rPh sb="2" eb="4">
      <t>キキン</t>
    </rPh>
    <phoneticPr fontId="3"/>
  </si>
  <si>
    <t>青山高原保健休養地管理基金</t>
    <rPh sb="0" eb="2">
      <t>アオヤマ</t>
    </rPh>
    <rPh sb="2" eb="4">
      <t>コウゲン</t>
    </rPh>
    <rPh sb="4" eb="6">
      <t>ホケン</t>
    </rPh>
    <rPh sb="6" eb="8">
      <t>キュウヨウ</t>
    </rPh>
    <rPh sb="8" eb="9">
      <t>チ</t>
    </rPh>
    <rPh sb="9" eb="11">
      <t>カンリ</t>
    </rPh>
    <rPh sb="11" eb="13">
      <t>キキン</t>
    </rPh>
    <phoneticPr fontId="3"/>
  </si>
  <si>
    <t>まちづくり振興基金</t>
    <rPh sb="5" eb="7">
      <t>シンコウ</t>
    </rPh>
    <rPh sb="7" eb="9">
      <t>キキン</t>
    </rPh>
    <phoneticPr fontId="3"/>
  </si>
  <si>
    <t>ふるさと津かがやき基金</t>
    <rPh sb="4" eb="5">
      <t>ツ</t>
    </rPh>
    <rPh sb="9" eb="11">
      <t>キキン</t>
    </rPh>
    <phoneticPr fontId="3"/>
  </si>
  <si>
    <t>公共施設整備基金</t>
    <rPh sb="0" eb="2">
      <t>コウキョウ</t>
    </rPh>
    <rPh sb="2" eb="4">
      <t>シセツ</t>
    </rPh>
    <rPh sb="4" eb="6">
      <t>セイビ</t>
    </rPh>
    <rPh sb="6" eb="8">
      <t>キキン</t>
    </rPh>
    <phoneticPr fontId="3"/>
  </si>
  <si>
    <t>環境対策推進基金</t>
    <rPh sb="0" eb="2">
      <t>カンキョウ</t>
    </rPh>
    <rPh sb="2" eb="4">
      <t>タイサク</t>
    </rPh>
    <rPh sb="4" eb="6">
      <t>スイシン</t>
    </rPh>
    <rPh sb="6" eb="8">
      <t>キキン</t>
    </rPh>
    <phoneticPr fontId="3"/>
  </si>
  <si>
    <t>過疎地域振興事業基金</t>
    <rPh sb="0" eb="2">
      <t>カソ</t>
    </rPh>
    <rPh sb="2" eb="4">
      <t>チイキ</t>
    </rPh>
    <rPh sb="4" eb="6">
      <t>シンコウ</t>
    </rPh>
    <rPh sb="6" eb="8">
      <t>ジギョウ</t>
    </rPh>
    <rPh sb="8" eb="10">
      <t>キキン</t>
    </rPh>
    <phoneticPr fontId="3"/>
  </si>
  <si>
    <t>森林環境基金</t>
  </si>
  <si>
    <t>住宅新築資金等貸付事業基金</t>
    <rPh sb="0" eb="2">
      <t>ジュウタク</t>
    </rPh>
    <rPh sb="2" eb="4">
      <t>シンチク</t>
    </rPh>
    <rPh sb="4" eb="6">
      <t>シキン</t>
    </rPh>
    <rPh sb="6" eb="7">
      <t>トウ</t>
    </rPh>
    <rPh sb="7" eb="9">
      <t>カシツケ</t>
    </rPh>
    <rPh sb="9" eb="11">
      <t>ジギョウ</t>
    </rPh>
    <rPh sb="11" eb="13">
      <t>キキン</t>
    </rPh>
    <phoneticPr fontId="3"/>
  </si>
  <si>
    <t>三重県</t>
    <rPh sb="0" eb="3">
      <t>ミエケン</t>
    </rPh>
    <phoneticPr fontId="22"/>
  </si>
  <si>
    <t>県営等事業負担金</t>
  </si>
  <si>
    <t>県営等土地改良事業に関する負担金</t>
    <rPh sb="10" eb="11">
      <t>カン</t>
    </rPh>
    <rPh sb="13" eb="16">
      <t>フタンキン</t>
    </rPh>
    <phoneticPr fontId="22"/>
  </si>
  <si>
    <t>放課後児童クラブ運営団体</t>
    <rPh sb="8" eb="10">
      <t>ウンエイ</t>
    </rPh>
    <rPh sb="10" eb="12">
      <t>ダンタイ</t>
    </rPh>
    <phoneticPr fontId="22"/>
  </si>
  <si>
    <t>放課後児童クラブの運営に係る補助金</t>
    <rPh sb="0" eb="3">
      <t>ホウカゴ</t>
    </rPh>
    <rPh sb="3" eb="5">
      <t>ジドウ</t>
    </rPh>
    <rPh sb="9" eb="11">
      <t>ウンエイ</t>
    </rPh>
    <rPh sb="12" eb="13">
      <t>カカ</t>
    </rPh>
    <rPh sb="14" eb="17">
      <t>ホジョキン</t>
    </rPh>
    <phoneticPr fontId="22"/>
  </si>
  <si>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</si>
  <si>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</si>
  <si>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</si>
  <si>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</si>
  <si>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t>
    <rPh sb="0" eb="2">
      <t>ミンカン</t>
    </rPh>
    <rPh sb="2" eb="5">
      <t>ヨウチエン</t>
    </rPh>
    <rPh sb="5" eb="6">
      <t>トウ</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</si>
  <si>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</si>
  <si>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</si>
  <si>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</si>
  <si>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その他</t>
    <rPh sb="2" eb="3">
      <t>タ</t>
    </rPh>
    <phoneticPr fontId="22"/>
  </si>
  <si>
    <t>環境性能割交付金</t>
    <rPh sb="0" eb="2">
      <t>カンキョウ</t>
    </rPh>
    <rPh sb="2" eb="4">
      <t>セイノウ</t>
    </rPh>
    <rPh sb="4" eb="5">
      <t>ワリ</t>
    </rPh>
    <rPh sb="5" eb="8">
      <t>コウフキン</t>
    </rPh>
    <phoneticPr fontId="10"/>
  </si>
  <si>
    <t>（令和2年3月31日現在）</t>
  </si>
  <si>
    <t>自　平成31年4月1日</t>
  </si>
  <si>
    <t>至　令和2年3月31日</t>
  </si>
  <si>
    <t>年度：令和2年度</t>
  </si>
  <si>
    <t>年度：令和２年度</t>
    <phoneticPr fontId="10"/>
  </si>
  <si>
    <t>-</t>
    <phoneticPr fontId="10"/>
  </si>
  <si>
    <t>新型コロナウイルス感染症対策事業基金</t>
  </si>
  <si>
    <t>該当なし</t>
    <rPh sb="0" eb="2">
      <t>ガイトウ</t>
    </rPh>
    <phoneticPr fontId="10"/>
  </si>
  <si>
    <t>10年超</t>
    <phoneticPr fontId="10"/>
  </si>
  <si>
    <t>県施工事業負担金</t>
    <phoneticPr fontId="10"/>
  </si>
  <si>
    <t>放課後児童クラブ運営等補助金</t>
    <phoneticPr fontId="10"/>
  </si>
  <si>
    <t>社会福祉協議会運営事業補助金</t>
    <phoneticPr fontId="10"/>
  </si>
  <si>
    <t>企業立地奨励金</t>
    <phoneticPr fontId="10"/>
  </si>
  <si>
    <t>特定教育・保育施設運営事業負担金</t>
    <phoneticPr fontId="10"/>
  </si>
  <si>
    <t>多面的機能支払交付金</t>
    <phoneticPr fontId="10"/>
  </si>
  <si>
    <t>県営ため池等整備事業に関する負担金</t>
    <rPh sb="14" eb="17">
      <t>フタンキン</t>
    </rPh>
    <phoneticPr fontId="22"/>
  </si>
  <si>
    <t>法人事業税交付金</t>
    <rPh sb="0" eb="5">
      <t>ホウジンジギョウゼイ</t>
    </rPh>
    <rPh sb="5" eb="8">
      <t>コウフキン</t>
    </rPh>
    <phoneticPr fontId="10"/>
  </si>
  <si>
    <t>諸収入</t>
    <rPh sb="0" eb="3">
      <t>ショシュウニュウ</t>
    </rPh>
    <phoneticPr fontId="10"/>
  </si>
  <si>
    <t>　その他</t>
    <phoneticPr fontId="10"/>
  </si>
  <si>
    <t xml:space="preserve">  土地</t>
    <rPh sb="2" eb="4">
      <t>トチ</t>
    </rPh>
    <phoneticPr fontId="10"/>
  </si>
  <si>
    <t xml:space="preserve">  建物</t>
    <rPh sb="2" eb="4">
      <t>タテモノ</t>
    </rPh>
    <phoneticPr fontId="10"/>
  </si>
  <si>
    <t xml:space="preserve">  工作物</t>
    <rPh sb="2" eb="5">
      <t>コウサクブツ</t>
    </rPh>
    <phoneticPr fontId="10"/>
  </si>
  <si>
    <t>　建設仮勘定</t>
    <phoneticPr fontId="10"/>
  </si>
  <si>
    <t>現金預金</t>
    <rPh sb="0" eb="2">
      <t>ゲンキン</t>
    </rPh>
    <rPh sb="2" eb="4">
      <t>ヨキン</t>
    </rPh>
    <phoneticPr fontId="6"/>
  </si>
  <si>
    <t>(単位：百万円)</t>
    <rPh sb="4" eb="6">
      <t>ヒャクマン</t>
    </rPh>
    <rPh sb="6" eb="7">
      <t>エン</t>
    </rPh>
    <phoneticPr fontId="10"/>
  </si>
  <si>
    <t>（単位：百万円）</t>
    <rPh sb="4" eb="6">
      <t>ヒャクマン</t>
    </rPh>
    <phoneticPr fontId="10"/>
  </si>
  <si>
    <t>(単位：百万円)</t>
    <rPh sb="4" eb="6">
      <t>ヒャクマン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</si>
</sst>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
  </numFmts>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8">
    <xf numFmtId="0" fontId="0" fillId="0" borderId="0"/>
    <xf numFmtId="9"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74">
    <xf numFmtId="0" fontId="0" fillId="0" borderId="0" xfId="0"/>
    <xf numFmtId="3" fontId="9" fillId="0" borderId="0" xfId="0" applyNumberFormat="1" applyFont="1"/>
    <xf numFmtId="0" fontId="0" fillId="0" borderId="1" xfId="0" applyBorder="1" applyAlignment="1">
      <alignment vertical="center"/>
    </xf>
    <xf numFmtId="0" fontId="11"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3" fillId="0" borderId="9" xfId="0" applyFont="1" applyBorder="1"/>
    <xf numFmtId="3" fontId="19" fillId="0" borderId="0" xfId="0" applyNumberFormat="1" applyFont="1"/>
    <xf numFmtId="3" fontId="19" fillId="0" borderId="0" xfId="0" applyNumberFormat="1" applyFont="1" applyAlignment="1">
      <alignment horizontal="right"/>
    </xf>
    <xf numFmtId="3" fontId="20" fillId="0" borderId="1" xfId="0" applyNumberFormat="1" applyFont="1" applyBorder="1" applyAlignment="1">
      <alignment horizontal="right" vertical="center"/>
    </xf>
    <xf numFmtId="3" fontId="20" fillId="0" borderId="0" xfId="0" applyNumberFormat="1" applyFont="1"/>
    <xf numFmtId="3" fontId="19"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3" fillId="0" borderId="0" xfId="0" applyFont="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3" fontId="24" fillId="0" borderId="0" xfId="0" applyNumberFormat="1" applyFont="1"/>
    <xf numFmtId="3" fontId="20" fillId="2" borderId="1" xfId="0" applyNumberFormat="1" applyFont="1" applyFill="1" applyBorder="1" applyAlignment="1">
      <alignment horizontal="center" vertical="center"/>
    </xf>
    <xf numFmtId="3" fontId="20" fillId="0" borderId="7" xfId="0" applyNumberFormat="1" applyFont="1" applyBorder="1" applyAlignment="1">
      <alignment horizontal="right" vertical="center"/>
    </xf>
    <xf numFmtId="3" fontId="20" fillId="2" borderId="6" xfId="0" applyNumberFormat="1" applyFont="1" applyFill="1" applyBorder="1" applyAlignment="1">
      <alignment horizontal="center" vertical="center" wrapText="1"/>
    </xf>
    <xf numFmtId="3" fontId="13" fillId="0" borderId="0" xfId="0" applyNumberFormat="1" applyFont="1"/>
    <xf numFmtId="3" fontId="16" fillId="0" borderId="0" xfId="0" applyNumberFormat="1" applyFont="1"/>
    <xf numFmtId="3" fontId="16"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xf>
    <xf numFmtId="3" fontId="13" fillId="0" borderId="6" xfId="0" applyNumberFormat="1" applyFont="1" applyBorder="1" applyAlignment="1">
      <alignment horizontal="left" vertical="center"/>
    </xf>
    <xf numFmtId="3" fontId="20" fillId="0" borderId="1" xfId="0" applyNumberFormat="1" applyFont="1" applyFill="1" applyBorder="1" applyAlignment="1">
      <alignment horizontal="left" vertical="center"/>
    </xf>
    <xf numFmtId="3" fontId="20" fillId="0" borderId="0" xfId="0" applyNumberFormat="1" applyFont="1" applyFill="1"/>
    <xf numFmtId="3" fontId="20" fillId="0" borderId="1" xfId="0" applyNumberFormat="1" applyFont="1" applyFill="1" applyBorder="1" applyAlignment="1">
      <alignment horizontal="center" vertical="center"/>
    </xf>
    <xf numFmtId="3" fontId="20" fillId="0" borderId="7" xfId="0" applyNumberFormat="1" applyFont="1" applyFill="1" applyBorder="1" applyAlignment="1">
      <alignment horizontal="center" vertical="center"/>
    </xf>
    <xf numFmtId="3" fontId="20" fillId="0" borderId="1" xfId="0" applyNumberFormat="1" applyFont="1" applyFill="1" applyBorder="1" applyAlignment="1">
      <alignment horizontal="right"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0" xfId="0" applyNumberFormat="1" applyFont="1" applyBorder="1" applyAlignment="1">
      <alignment horizontal="center" vertical="center" wrapText="1"/>
    </xf>
    <xf numFmtId="3" fontId="19" fillId="0" borderId="0" xfId="0" applyNumberFormat="1" applyFont="1" applyAlignment="1">
      <alignment vertical="center"/>
    </xf>
    <xf numFmtId="3" fontId="20" fillId="0" borderId="1" xfId="1" applyNumberFormat="1" applyFont="1" applyBorder="1" applyAlignment="1">
      <alignment horizontal="right" vertical="center"/>
    </xf>
    <xf numFmtId="10" fontId="20" fillId="0" borderId="1" xfId="0" applyNumberFormat="1" applyFont="1" applyFill="1" applyBorder="1" applyAlignment="1">
      <alignment horizontal="right" vertical="center"/>
    </xf>
    <xf numFmtId="10" fontId="20" fillId="0" borderId="1" xfId="0" applyNumberFormat="1" applyFont="1" applyFill="1" applyBorder="1" applyAlignment="1">
      <alignment horizontal="center" vertical="center"/>
    </xf>
    <xf numFmtId="3" fontId="20" fillId="0" borderId="0" xfId="0" applyNumberFormat="1" applyFont="1"/>
    <xf numFmtId="9" fontId="20" fillId="0" borderId="1" xfId="1" applyNumberFormat="1" applyFont="1" applyFill="1" applyBorder="1" applyAlignment="1">
      <alignment horizontal="right" vertical="center"/>
    </xf>
    <xf numFmtId="9" fontId="20" fillId="0" borderId="1" xfId="0" applyNumberFormat="1" applyFont="1" applyFill="1" applyBorder="1" applyAlignment="1">
      <alignment horizontal="center" vertical="center"/>
    </xf>
    <xf numFmtId="176" fontId="20" fillId="0" borderId="1" xfId="0" applyNumberFormat="1" applyFont="1" applyBorder="1" applyAlignment="1">
      <alignment horizontal="right" vertical="center"/>
    </xf>
    <xf numFmtId="176" fontId="20" fillId="0" borderId="1" xfId="0" applyNumberFormat="1" applyFont="1" applyBorder="1" applyAlignment="1">
      <alignment horizontal="center" vertical="center"/>
    </xf>
    <xf numFmtId="176" fontId="9" fillId="0" borderId="0" xfId="0" applyNumberFormat="1" applyFont="1"/>
    <xf numFmtId="176" fontId="20" fillId="0" borderId="0" xfId="0" applyNumberFormat="1" applyFont="1"/>
    <xf numFmtId="176" fontId="19" fillId="0" borderId="0" xfId="0" applyNumberFormat="1" applyFont="1"/>
    <xf numFmtId="176" fontId="19" fillId="0" borderId="0" xfId="0" applyNumberFormat="1" applyFont="1" applyAlignment="1">
      <alignment horizontal="right"/>
    </xf>
    <xf numFmtId="176" fontId="20" fillId="2" borderId="1"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wrapText="1"/>
    </xf>
    <xf numFmtId="176" fontId="20" fillId="0" borderId="1" xfId="0" applyNumberFormat="1" applyFont="1" applyBorder="1" applyAlignment="1">
      <alignment horizontal="left" vertical="center"/>
    </xf>
    <xf numFmtId="176" fontId="20" fillId="0" borderId="2" xfId="0" applyNumberFormat="1" applyFont="1" applyBorder="1" applyAlignment="1">
      <alignment horizontal="center" vertical="center"/>
    </xf>
    <xf numFmtId="176" fontId="20" fillId="0" borderId="10" xfId="0" applyNumberFormat="1" applyFont="1" applyBorder="1" applyAlignment="1">
      <alignment horizontal="left" vertical="center"/>
    </xf>
    <xf numFmtId="176" fontId="20" fillId="0" borderId="2" xfId="0" applyNumberFormat="1" applyFont="1" applyBorder="1" applyAlignment="1">
      <alignment horizontal="right" vertical="center"/>
    </xf>
    <xf numFmtId="176" fontId="20" fillId="0" borderId="20" xfId="0" applyNumberFormat="1" applyFont="1" applyBorder="1" applyAlignment="1">
      <alignment horizontal="center" vertical="center"/>
    </xf>
    <xf numFmtId="176" fontId="20" fillId="0" borderId="0" xfId="0" applyNumberFormat="1" applyFont="1" applyBorder="1"/>
    <xf numFmtId="176" fontId="20" fillId="2" borderId="4"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176" fontId="20" fillId="2" borderId="6" xfId="0" applyNumberFormat="1" applyFont="1" applyFill="1" applyBorder="1" applyAlignment="1">
      <alignment horizontal="center" vertical="center"/>
    </xf>
    <xf numFmtId="176" fontId="20" fillId="0" borderId="1" xfId="1" applyNumberFormat="1" applyFont="1" applyBorder="1" applyAlignment="1">
      <alignment horizontal="right" vertical="center"/>
    </xf>
    <xf numFmtId="176" fontId="13" fillId="0" borderId="0" xfId="0" applyNumberFormat="1" applyFont="1"/>
    <xf numFmtId="176" fontId="21" fillId="0" borderId="6" xfId="0" applyNumberFormat="1" applyFont="1" applyBorder="1" applyAlignment="1">
      <alignment vertical="center"/>
    </xf>
    <xf numFmtId="176" fontId="21" fillId="0" borderId="6" xfId="0" applyNumberFormat="1" applyFont="1" applyBorder="1" applyAlignment="1">
      <alignment horizontal="center" vertical="center"/>
    </xf>
    <xf numFmtId="177" fontId="13" fillId="0" borderId="1" xfId="0" applyNumberFormat="1" applyFont="1" applyBorder="1" applyAlignment="1">
      <alignment horizontal="right" vertical="center"/>
    </xf>
    <xf numFmtId="177" fontId="20" fillId="0" borderId="1" xfId="0" applyNumberFormat="1" applyFont="1" applyFill="1" applyBorder="1" applyAlignment="1">
      <alignment horizontal="right" vertical="center"/>
    </xf>
    <xf numFmtId="177" fontId="17" fillId="0" borderId="1" xfId="0" applyNumberFormat="1" applyFont="1" applyFill="1" applyBorder="1" applyAlignment="1">
      <alignment horizontal="right"/>
    </xf>
    <xf numFmtId="177" fontId="20" fillId="0" borderId="1" xfId="0" applyNumberFormat="1" applyFont="1" applyFill="1" applyBorder="1" applyAlignment="1">
      <alignment horizontal="center" vertical="center"/>
    </xf>
    <xf numFmtId="177" fontId="20" fillId="0" borderId="1" xfId="0" applyNumberFormat="1" applyFont="1" applyBorder="1" applyAlignment="1">
      <alignment horizontal="right" vertical="center"/>
    </xf>
    <xf numFmtId="177" fontId="20" fillId="0" borderId="7" xfId="0" applyNumberFormat="1" applyFont="1" applyBorder="1" applyAlignment="1">
      <alignment horizontal="right" vertical="center"/>
    </xf>
    <xf numFmtId="177" fontId="20" fillId="0" borderId="0" xfId="0" applyNumberFormat="1" applyFont="1"/>
    <xf numFmtId="177" fontId="20" fillId="2"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right" vertical="center"/>
    </xf>
    <xf numFmtId="177" fontId="19" fillId="0" borderId="0" xfId="0" applyNumberFormat="1" applyFont="1" applyAlignment="1">
      <alignment horizontal="right"/>
    </xf>
    <xf numFmtId="177" fontId="20" fillId="0" borderId="1" xfId="0" applyNumberFormat="1" applyFont="1" applyBorder="1" applyAlignment="1">
      <alignment horizontal="center" vertical="center"/>
    </xf>
    <xf numFmtId="177" fontId="26" fillId="0" borderId="1" xfId="0" applyNumberFormat="1" applyFont="1" applyBorder="1" applyAlignment="1">
      <alignment horizontal="right" vertical="center"/>
    </xf>
    <xf numFmtId="177" fontId="20" fillId="0" borderId="2" xfId="0" applyNumberFormat="1" applyFont="1" applyFill="1" applyBorder="1" applyAlignment="1">
      <alignment horizontal="right" vertical="center"/>
    </xf>
    <xf numFmtId="177" fontId="20" fillId="0" borderId="11" xfId="0" applyNumberFormat="1" applyFont="1" applyFill="1" applyBorder="1" applyAlignment="1">
      <alignment horizontal="right" vertical="center"/>
    </xf>
    <xf numFmtId="177" fontId="20" fillId="0" borderId="10" xfId="0" applyNumberFormat="1" applyFont="1" applyFill="1" applyBorder="1" applyAlignment="1">
      <alignment horizontal="right" vertical="center"/>
    </xf>
    <xf numFmtId="177" fontId="20" fillId="0" borderId="22" xfId="0" applyNumberFormat="1" applyFont="1" applyFill="1" applyBorder="1" applyAlignment="1">
      <alignment horizontal="right" vertical="center"/>
    </xf>
    <xf numFmtId="177" fontId="20" fillId="0" borderId="21" xfId="0" applyNumberFormat="1" applyFont="1" applyFill="1" applyBorder="1" applyAlignment="1">
      <alignment horizontal="right" vertical="center"/>
    </xf>
    <xf numFmtId="177" fontId="20" fillId="0" borderId="5" xfId="0" applyNumberFormat="1" applyFont="1" applyFill="1" applyBorder="1" applyAlignment="1">
      <alignment horizontal="right" vertical="center"/>
    </xf>
    <xf numFmtId="177" fontId="20" fillId="0" borderId="6" xfId="0" applyNumberFormat="1" applyFont="1" applyFill="1" applyBorder="1" applyAlignment="1">
      <alignment horizontal="right" vertical="center"/>
    </xf>
    <xf numFmtId="177" fontId="20" fillId="0" borderId="3" xfId="0" applyNumberFormat="1" applyFont="1" applyFill="1" applyBorder="1" applyAlignment="1">
      <alignment horizontal="right" vertical="center"/>
    </xf>
    <xf numFmtId="177" fontId="20" fillId="0" borderId="1" xfId="0" applyNumberFormat="1" applyFont="1" applyBorder="1"/>
    <xf numFmtId="177" fontId="20" fillId="0" borderId="1" xfId="0" applyNumberFormat="1" applyFont="1" applyFill="1" applyBorder="1" applyAlignment="1">
      <alignment vertical="center"/>
    </xf>
    <xf numFmtId="177" fontId="22" fillId="0" borderId="1" xfId="0" applyNumberFormat="1" applyFont="1" applyFill="1" applyBorder="1" applyAlignment="1">
      <alignment horizontal="right" vertical="center"/>
    </xf>
    <xf numFmtId="177" fontId="20" fillId="0" borderId="5" xfId="0" applyNumberFormat="1" applyFont="1" applyBorder="1" applyAlignment="1">
      <alignment horizontal="right" vertical="center"/>
    </xf>
    <xf numFmtId="177" fontId="20" fillId="0" borderId="5" xfId="0" applyNumberFormat="1" applyFont="1" applyBorder="1"/>
    <xf numFmtId="177" fontId="20" fillId="6" borderId="6" xfId="0" applyNumberFormat="1" applyFont="1" applyFill="1" applyBorder="1" applyAlignment="1">
      <alignment horizontal="right" vertical="center"/>
    </xf>
    <xf numFmtId="3" fontId="15" fillId="0" borderId="0" xfId="0" applyNumberFormat="1" applyFont="1" applyAlignment="1">
      <alignment horizontal="center" vertical="center"/>
    </xf>
    <xf numFmtId="176" fontId="20" fillId="2" borderId="1" xfId="0" applyNumberFormat="1" applyFont="1" applyFill="1" applyBorder="1" applyAlignment="1">
      <alignment horizontal="center" vertical="center"/>
    </xf>
    <xf numFmtId="176" fontId="20" fillId="2" borderId="1" xfId="0" applyNumberFormat="1" applyFont="1" applyFill="1" applyBorder="1" applyAlignment="1">
      <alignment horizontal="center" vertical="center" wrapText="1"/>
    </xf>
    <xf numFmtId="176" fontId="20" fillId="2" borderId="3" xfId="0" applyNumberFormat="1" applyFont="1" applyFill="1" applyBorder="1" applyAlignment="1">
      <alignment horizontal="center" vertical="center"/>
    </xf>
    <xf numFmtId="176"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20" fillId="2" borderId="1" xfId="0" applyNumberFormat="1" applyFont="1" applyFill="1" applyBorder="1" applyAlignment="1">
      <alignment horizontal="center" vertical="center"/>
    </xf>
    <xf numFmtId="3" fontId="20" fillId="0" borderId="11" xfId="0" applyNumberFormat="1" applyFont="1" applyBorder="1" applyAlignment="1">
      <alignment horizontal="center" vertical="center"/>
    </xf>
    <xf numFmtId="3" fontId="20" fillId="0" borderId="2" xfId="0" applyNumberFormat="1" applyFont="1" applyBorder="1" applyAlignment="1">
      <alignment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8" xfId="0" applyNumberFormat="1" applyFont="1" applyBorder="1" applyAlignment="1">
      <alignment horizontal="center" vertical="center" wrapText="1"/>
    </xf>
    <xf numFmtId="3" fontId="20" fillId="0" borderId="11"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3"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2"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18" fillId="0" borderId="0" xfId="0" applyNumberFormat="1" applyFont="1" applyAlignment="1">
      <alignment horizontal="center" vertical="center"/>
    </xf>
    <xf numFmtId="3" fontId="19"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5" fillId="0" borderId="0" xfId="0" applyFont="1" applyAlignment="1">
      <alignment horizontal="center" vertical="center"/>
    </xf>
    <xf numFmtId="0" fontId="13" fillId="0" borderId="0" xfId="0" applyFont="1"/>
    <xf numFmtId="0" fontId="16" fillId="0" borderId="0" xfId="0" applyFont="1" applyAlignment="1">
      <alignment horizontal="center" vertical="center"/>
    </xf>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8">
    <cellStyle name="パーセント" xfId="1" builtinId="5"/>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5"/>
  <sheetViews>
    <sheetView tabSelected="1" zoomScaleNormal="100" workbookViewId="0">
      <selection activeCell="A15" sqref="A15"/>
    </sheetView>
  </sheetViews>
  <sheetFormatPr defaultColWidth="8.875" defaultRowHeight="11.25"/>
  <cols>
    <col min="1" max="1" width="30.875" style="39" customWidth="1"/>
    <col min="2" max="8" width="15.875" style="39" customWidth="1"/>
    <col min="9" max="16384" width="8.875" style="39"/>
  </cols>
  <sheetData>
    <row r="1" spans="1:8" ht="21">
      <c r="A1" s="110" t="s">
        <v>324</v>
      </c>
      <c r="B1" s="110"/>
      <c r="C1" s="110"/>
      <c r="D1" s="110"/>
      <c r="E1" s="110"/>
      <c r="F1" s="110"/>
      <c r="G1" s="110"/>
      <c r="H1" s="110"/>
    </row>
    <row r="2" spans="1:8" ht="13.5">
      <c r="A2" s="40" t="s">
        <v>411</v>
      </c>
      <c r="B2" s="40"/>
      <c r="C2" s="40"/>
      <c r="D2" s="40"/>
      <c r="E2" s="40"/>
      <c r="F2" s="40"/>
      <c r="G2" s="40"/>
      <c r="H2" s="41" t="s">
        <v>491</v>
      </c>
    </row>
    <row r="3" spans="1:8" ht="13.5">
      <c r="A3" s="40" t="s">
        <v>399</v>
      </c>
      <c r="B3" s="40"/>
      <c r="C3" s="40"/>
      <c r="D3" s="40"/>
      <c r="E3" s="40"/>
      <c r="F3" s="40"/>
      <c r="G3" s="40"/>
      <c r="H3" s="40"/>
    </row>
    <row r="4" spans="1:8" ht="13.5">
      <c r="A4" s="40"/>
      <c r="B4" s="40"/>
      <c r="C4" s="40"/>
      <c r="D4" s="40"/>
      <c r="E4" s="40"/>
      <c r="F4" s="40"/>
      <c r="G4" s="40"/>
      <c r="H4" s="41" t="s">
        <v>512</v>
      </c>
    </row>
    <row r="5" spans="1:8" ht="33.75">
      <c r="A5" s="42" t="s">
        <v>82</v>
      </c>
      <c r="B5" s="43" t="s">
        <v>325</v>
      </c>
      <c r="C5" s="43" t="s">
        <v>326</v>
      </c>
      <c r="D5" s="43" t="s">
        <v>327</v>
      </c>
      <c r="E5" s="43" t="s">
        <v>328</v>
      </c>
      <c r="F5" s="43" t="s">
        <v>329</v>
      </c>
      <c r="G5" s="43" t="s">
        <v>330</v>
      </c>
      <c r="H5" s="43" t="s">
        <v>331</v>
      </c>
    </row>
    <row r="6" spans="1:8" ht="14.1" customHeight="1">
      <c r="A6" s="44" t="s">
        <v>332</v>
      </c>
      <c r="B6" s="84">
        <v>352051531180</v>
      </c>
      <c r="C6" s="84">
        <v>5422025743</v>
      </c>
      <c r="D6" s="84">
        <v>655690454</v>
      </c>
      <c r="E6" s="84">
        <v>356817866469</v>
      </c>
      <c r="F6" s="84">
        <v>170677540671</v>
      </c>
      <c r="G6" s="84">
        <v>6373307565</v>
      </c>
      <c r="H6" s="84">
        <v>186140325798</v>
      </c>
    </row>
    <row r="7" spans="1:8" ht="14.1" customHeight="1">
      <c r="A7" s="44" t="s">
        <v>333</v>
      </c>
      <c r="B7" s="84">
        <v>65730919229</v>
      </c>
      <c r="C7" s="84">
        <v>147999261</v>
      </c>
      <c r="D7" s="84">
        <v>153063502</v>
      </c>
      <c r="E7" s="84">
        <v>65725854988</v>
      </c>
      <c r="F7" s="84" t="s">
        <v>25</v>
      </c>
      <c r="G7" s="84" t="s">
        <v>25</v>
      </c>
      <c r="H7" s="84">
        <v>65725854988</v>
      </c>
    </row>
    <row r="8" spans="1:8" ht="14.1" customHeight="1">
      <c r="A8" s="44" t="s">
        <v>334</v>
      </c>
      <c r="B8" s="84">
        <v>2570880000</v>
      </c>
      <c r="C8" s="84" t="s">
        <v>25</v>
      </c>
      <c r="D8" s="84" t="s">
        <v>25</v>
      </c>
      <c r="E8" s="84">
        <v>2570880000</v>
      </c>
      <c r="F8" s="84" t="s">
        <v>25</v>
      </c>
      <c r="G8" s="84" t="s">
        <v>25</v>
      </c>
      <c r="H8" s="84">
        <v>2570880000</v>
      </c>
    </row>
    <row r="9" spans="1:8" ht="14.1" customHeight="1">
      <c r="A9" s="44" t="s">
        <v>335</v>
      </c>
      <c r="B9" s="84">
        <v>253521942552</v>
      </c>
      <c r="C9" s="84">
        <v>4800252134</v>
      </c>
      <c r="D9" s="84">
        <v>498097354</v>
      </c>
      <c r="E9" s="84">
        <v>257824097332</v>
      </c>
      <c r="F9" s="84">
        <v>145473938856</v>
      </c>
      <c r="G9" s="84">
        <v>5820719713</v>
      </c>
      <c r="H9" s="84">
        <v>112350158476</v>
      </c>
    </row>
    <row r="10" spans="1:8" ht="14.1" customHeight="1">
      <c r="A10" s="44" t="s">
        <v>336</v>
      </c>
      <c r="B10" s="84">
        <v>29028105257</v>
      </c>
      <c r="C10" s="84">
        <v>197339148</v>
      </c>
      <c r="D10" s="84">
        <v>517769</v>
      </c>
      <c r="E10" s="84">
        <v>29224926636</v>
      </c>
      <c r="F10" s="84">
        <v>24291881549</v>
      </c>
      <c r="G10" s="84">
        <v>552587852</v>
      </c>
      <c r="H10" s="84">
        <v>4933045087</v>
      </c>
    </row>
    <row r="11" spans="1:8" ht="14.1" customHeight="1">
      <c r="A11" s="44" t="s">
        <v>337</v>
      </c>
      <c r="B11" s="84">
        <v>911720268</v>
      </c>
      <c r="C11" s="84" t="s">
        <v>25</v>
      </c>
      <c r="D11" s="84" t="s">
        <v>25</v>
      </c>
      <c r="E11" s="84">
        <v>911720268</v>
      </c>
      <c r="F11" s="84">
        <v>911720266</v>
      </c>
      <c r="G11" s="84" t="s">
        <v>25</v>
      </c>
      <c r="H11" s="84">
        <v>2</v>
      </c>
    </row>
    <row r="12" spans="1:8" ht="14.1" customHeight="1">
      <c r="A12" s="44" t="s">
        <v>338</v>
      </c>
      <c r="B12" s="84" t="s">
        <v>25</v>
      </c>
      <c r="C12" s="84" t="s">
        <v>25</v>
      </c>
      <c r="D12" s="84" t="s">
        <v>25</v>
      </c>
      <c r="E12" s="84" t="s">
        <v>25</v>
      </c>
      <c r="F12" s="84" t="s">
        <v>25</v>
      </c>
      <c r="G12" s="84" t="s">
        <v>25</v>
      </c>
      <c r="H12" s="84" t="s">
        <v>25</v>
      </c>
    </row>
    <row r="13" spans="1:8" ht="14.1" customHeight="1">
      <c r="A13" s="44" t="s">
        <v>339</v>
      </c>
      <c r="B13" s="84" t="s">
        <v>25</v>
      </c>
      <c r="C13" s="84" t="s">
        <v>25</v>
      </c>
      <c r="D13" s="84" t="s">
        <v>25</v>
      </c>
      <c r="E13" s="84" t="s">
        <v>25</v>
      </c>
      <c r="F13" s="84" t="s">
        <v>25</v>
      </c>
      <c r="G13" s="84" t="s">
        <v>25</v>
      </c>
      <c r="H13" s="84" t="s">
        <v>25</v>
      </c>
    </row>
    <row r="14" spans="1:8" ht="14.1" customHeight="1">
      <c r="A14" s="44" t="s">
        <v>505</v>
      </c>
      <c r="B14" s="84" t="s">
        <v>25</v>
      </c>
      <c r="C14" s="84" t="s">
        <v>25</v>
      </c>
      <c r="D14" s="84" t="s">
        <v>25</v>
      </c>
      <c r="E14" s="84" t="s">
        <v>25</v>
      </c>
      <c r="F14" s="84" t="s">
        <v>25</v>
      </c>
      <c r="G14" s="84" t="s">
        <v>25</v>
      </c>
      <c r="H14" s="84" t="s">
        <v>25</v>
      </c>
    </row>
    <row r="15" spans="1:8" ht="14.1" customHeight="1">
      <c r="A15" s="44" t="s">
        <v>340</v>
      </c>
      <c r="B15" s="84">
        <v>287963874</v>
      </c>
      <c r="C15" s="84">
        <v>276435200</v>
      </c>
      <c r="D15" s="84">
        <v>4011829</v>
      </c>
      <c r="E15" s="84">
        <v>560387245</v>
      </c>
      <c r="F15" s="84" t="s">
        <v>25</v>
      </c>
      <c r="G15" s="84" t="s">
        <v>25</v>
      </c>
      <c r="H15" s="84">
        <v>560387245</v>
      </c>
    </row>
    <row r="16" spans="1:8" ht="14.1" customHeight="1">
      <c r="A16" s="44" t="s">
        <v>341</v>
      </c>
      <c r="B16" s="84">
        <v>810180341509</v>
      </c>
      <c r="C16" s="84">
        <v>2128656382</v>
      </c>
      <c r="D16" s="84" t="s">
        <v>25</v>
      </c>
      <c r="E16" s="84">
        <v>812308997891</v>
      </c>
      <c r="F16" s="84">
        <v>487378258885</v>
      </c>
      <c r="G16" s="84">
        <v>15285898233</v>
      </c>
      <c r="H16" s="84">
        <v>324930739006</v>
      </c>
    </row>
    <row r="17" spans="1:8" ht="14.1" customHeight="1">
      <c r="A17" s="44" t="s">
        <v>506</v>
      </c>
      <c r="B17" s="84">
        <v>47493418547</v>
      </c>
      <c r="C17" s="84">
        <v>135099364</v>
      </c>
      <c r="D17" s="84">
        <v>0</v>
      </c>
      <c r="E17" s="84">
        <v>47628517911</v>
      </c>
      <c r="F17" s="84">
        <v>0</v>
      </c>
      <c r="G17" s="84">
        <v>0</v>
      </c>
      <c r="H17" s="84">
        <v>47628517911</v>
      </c>
    </row>
    <row r="18" spans="1:8" ht="14.1" customHeight="1">
      <c r="A18" s="44" t="s">
        <v>507</v>
      </c>
      <c r="B18" s="84">
        <v>3512869220</v>
      </c>
      <c r="C18" s="84">
        <v>32191600</v>
      </c>
      <c r="D18" s="84">
        <v>0</v>
      </c>
      <c r="E18" s="84">
        <v>3545060820</v>
      </c>
      <c r="F18" s="84">
        <v>2791421102</v>
      </c>
      <c r="G18" s="84">
        <v>51872660</v>
      </c>
      <c r="H18" s="84">
        <v>753639718</v>
      </c>
    </row>
    <row r="19" spans="1:8" ht="14.1" customHeight="1">
      <c r="A19" s="44" t="s">
        <v>508</v>
      </c>
      <c r="B19" s="84">
        <v>757175475986</v>
      </c>
      <c r="C19" s="84">
        <v>1930313218</v>
      </c>
      <c r="D19" s="84">
        <v>0</v>
      </c>
      <c r="E19" s="84">
        <v>759105789204</v>
      </c>
      <c r="F19" s="84">
        <v>484586837783</v>
      </c>
      <c r="G19" s="84">
        <v>15234025573</v>
      </c>
      <c r="H19" s="84">
        <v>274518951421</v>
      </c>
    </row>
    <row r="20" spans="1:8" ht="14.1" customHeight="1">
      <c r="A20" s="44" t="s">
        <v>505</v>
      </c>
      <c r="B20" s="84" t="s">
        <v>25</v>
      </c>
      <c r="C20" s="84">
        <v>31052200</v>
      </c>
      <c r="D20" s="84" t="s">
        <v>25</v>
      </c>
      <c r="E20" s="84">
        <v>31052200</v>
      </c>
      <c r="F20" s="84" t="s">
        <v>25</v>
      </c>
      <c r="G20" s="84" t="s">
        <v>25</v>
      </c>
      <c r="H20" s="84">
        <v>31052200</v>
      </c>
    </row>
    <row r="21" spans="1:8" ht="14.1" customHeight="1">
      <c r="A21" s="44" t="s">
        <v>509</v>
      </c>
      <c r="B21" s="84">
        <v>1998577756</v>
      </c>
      <c r="C21" s="84" t="s">
        <v>25</v>
      </c>
      <c r="D21" s="84" t="s">
        <v>25</v>
      </c>
      <c r="E21" s="84">
        <v>1998577756</v>
      </c>
      <c r="F21" s="84" t="s">
        <v>25</v>
      </c>
      <c r="G21" s="84" t="s">
        <v>25</v>
      </c>
      <c r="H21" s="84">
        <v>1998577756</v>
      </c>
    </row>
    <row r="22" spans="1:8" ht="14.1" customHeight="1">
      <c r="A22" s="44" t="s">
        <v>342</v>
      </c>
      <c r="B22" s="84">
        <v>29340268643</v>
      </c>
      <c r="C22" s="84">
        <v>118203723</v>
      </c>
      <c r="D22" s="84">
        <v>428731524</v>
      </c>
      <c r="E22" s="84">
        <v>29029740842</v>
      </c>
      <c r="F22" s="84">
        <v>27100962585</v>
      </c>
      <c r="G22" s="84">
        <v>615754147</v>
      </c>
      <c r="H22" s="84">
        <v>1928778257</v>
      </c>
    </row>
    <row r="23" spans="1:8" ht="14.1" customHeight="1">
      <c r="A23" s="44" t="s">
        <v>10</v>
      </c>
      <c r="B23" s="84">
        <v>1191572141332</v>
      </c>
      <c r="C23" s="84">
        <v>7668885848</v>
      </c>
      <c r="D23" s="84">
        <v>1084421978</v>
      </c>
      <c r="E23" s="84">
        <v>1198156605202</v>
      </c>
      <c r="F23" s="84">
        <v>685156762141</v>
      </c>
      <c r="G23" s="84">
        <v>22274959945</v>
      </c>
      <c r="H23" s="84">
        <v>512999843061</v>
      </c>
    </row>
    <row r="24" spans="1:8" ht="14.1" customHeight="1"/>
    <row r="25" spans="1:8" ht="14.1" customHeight="1"/>
    <row r="26" spans="1:8" ht="14.1" customHeight="1"/>
    <row r="27" spans="1:8" ht="14.1" customHeight="1"/>
    <row r="28" spans="1:8" ht="14.1" customHeight="1"/>
    <row r="29" spans="1:8" ht="14.1" customHeight="1"/>
    <row r="30" spans="1:8" ht="14.1" customHeight="1"/>
    <row r="31" spans="1:8" ht="14.1" customHeight="1"/>
    <row r="32" spans="1:8"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row r="43" ht="14.1" customHeight="1"/>
    <row r="44" ht="14.1" customHeight="1"/>
    <row r="45" ht="14.1" customHeight="1"/>
    <row r="46" ht="14.1" customHeight="1"/>
    <row r="47" ht="14.1" customHeight="1"/>
    <row r="48" ht="14.1" customHeight="1"/>
    <row r="49" ht="14.1" customHeight="1"/>
    <row r="50" ht="14.1" customHeight="1"/>
    <row r="51" ht="14.1" customHeight="1"/>
    <row r="52" ht="14.1" customHeight="1"/>
    <row r="53" ht="14.1" customHeight="1"/>
    <row r="54" ht="14.1" customHeight="1"/>
    <row r="55" ht="14.1" customHeight="1"/>
  </sheetData>
  <mergeCells count="1">
    <mergeCell ref="A1:H1"/>
  </mergeCells>
  <phoneticPr fontId="10"/>
  <printOptions horizontalCentered="1"/>
  <pageMargins left="0.59055118110236227" right="0.39370078740157483" top="0.39370078740157483" bottom="0.39370078740157483" header="0.19685039370078741" footer="0.19685039370078741"/>
  <pageSetup paperSize="9" scale="88"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H7"/>
  <sheetViews>
    <sheetView workbookViewId="0">
      <selection activeCell="E14" sqref="E14"/>
    </sheetView>
  </sheetViews>
  <sheetFormatPr defaultColWidth="8.875" defaultRowHeight="15.75"/>
  <cols>
    <col min="1" max="1" width="22.875" style="66" customWidth="1"/>
    <col min="2" max="8" width="12.875" style="66" customWidth="1"/>
    <col min="9" max="16384" width="8.875" style="66"/>
  </cols>
  <sheetData>
    <row r="1" spans="1:8" ht="30">
      <c r="A1" s="65" t="s">
        <v>404</v>
      </c>
    </row>
    <row r="2" spans="1:8" ht="18.75">
      <c r="A2" s="67" t="s">
        <v>411</v>
      </c>
    </row>
    <row r="3" spans="1:8" ht="18.75">
      <c r="A3" s="67" t="s">
        <v>491</v>
      </c>
    </row>
    <row r="4" spans="1:8" ht="18.75">
      <c r="A4" s="67" t="s">
        <v>399</v>
      </c>
    </row>
    <row r="5" spans="1:8" ht="18.75">
      <c r="H5" s="68" t="s">
        <v>511</v>
      </c>
    </row>
    <row r="6" spans="1:8" ht="31.5">
      <c r="A6" s="79" t="s">
        <v>402</v>
      </c>
      <c r="B6" s="69" t="s">
        <v>74</v>
      </c>
      <c r="C6" s="70" t="s">
        <v>75</v>
      </c>
      <c r="D6" s="70" t="s">
        <v>76</v>
      </c>
      <c r="E6" s="70" t="s">
        <v>77</v>
      </c>
      <c r="F6" s="70" t="s">
        <v>78</v>
      </c>
      <c r="G6" s="70" t="s">
        <v>79</v>
      </c>
      <c r="H6" s="70" t="s">
        <v>495</v>
      </c>
    </row>
    <row r="7" spans="1:8" ht="18" customHeight="1">
      <c r="A7" s="109">
        <v>111338036489</v>
      </c>
      <c r="B7" s="108">
        <v>10778212125</v>
      </c>
      <c r="C7" s="104">
        <v>11500408144</v>
      </c>
      <c r="D7" s="104">
        <v>12089877752</v>
      </c>
      <c r="E7" s="104">
        <v>11144531545</v>
      </c>
      <c r="F7" s="104">
        <v>10130958526</v>
      </c>
      <c r="G7" s="88">
        <v>34754448155</v>
      </c>
      <c r="H7" s="88">
        <v>20939600242</v>
      </c>
    </row>
  </sheetData>
  <phoneticPr fontId="10"/>
  <printOptions horizontalCentered="1" vertic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election activeCell="G13" sqref="G13"/>
    </sheetView>
  </sheetViews>
  <sheetFormatPr defaultColWidth="8.875" defaultRowHeight="15.75"/>
  <cols>
    <col min="1" max="1" width="22.875" style="16" customWidth="1"/>
    <col min="2" max="2" width="112.875" style="16" customWidth="1"/>
    <col min="3" max="16384" width="8.875" style="16"/>
  </cols>
  <sheetData>
    <row r="1" spans="1:2" ht="30">
      <c r="A1" s="1" t="s">
        <v>406</v>
      </c>
    </row>
    <row r="2" spans="1:2" ht="18.75">
      <c r="A2" s="13" t="s">
        <v>411</v>
      </c>
    </row>
    <row r="3" spans="1:2" ht="18.75">
      <c r="A3" s="13" t="s">
        <v>491</v>
      </c>
    </row>
    <row r="4" spans="1:2" ht="18.75">
      <c r="A4" s="13" t="s">
        <v>399</v>
      </c>
    </row>
    <row r="5" spans="1:2" ht="18.75">
      <c r="B5" s="14" t="s">
        <v>511</v>
      </c>
    </row>
    <row r="6" spans="1:2" ht="31.5">
      <c r="A6" s="38" t="s">
        <v>405</v>
      </c>
      <c r="B6" s="36" t="s">
        <v>80</v>
      </c>
    </row>
    <row r="7" spans="1:2" ht="18" customHeight="1">
      <c r="A7" s="45" t="s">
        <v>494</v>
      </c>
      <c r="B7" s="15"/>
    </row>
  </sheetData>
  <phoneticPr fontId="10"/>
  <printOptions horizontalCentered="1" verticalCentered="1"/>
  <pageMargins left="0.39370078740157483" right="0.39370078740157483" top="0.59055118110236227" bottom="0.39370078740157483" header="0.19685039370078741" footer="0.19685039370078741"/>
  <pageSetup paperSize="9" scale="94"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G13" sqref="G13"/>
    </sheetView>
  </sheetViews>
  <sheetFormatPr defaultColWidth="8.875" defaultRowHeight="15.75"/>
  <cols>
    <col min="1" max="1" width="22.25" style="66" bestFit="1" customWidth="1"/>
    <col min="2" max="6" width="16.625" style="66" customWidth="1"/>
    <col min="7" max="16384" width="8.875" style="66"/>
  </cols>
  <sheetData>
    <row r="1" spans="1:6" ht="30">
      <c r="A1" s="65" t="s">
        <v>81</v>
      </c>
    </row>
    <row r="2" spans="1:6" ht="18.75">
      <c r="A2" s="67" t="s">
        <v>411</v>
      </c>
    </row>
    <row r="3" spans="1:6" ht="18.75">
      <c r="A3" s="67" t="s">
        <v>491</v>
      </c>
    </row>
    <row r="4" spans="1:6" ht="18.75">
      <c r="A4" s="67" t="s">
        <v>399</v>
      </c>
    </row>
    <row r="5" spans="1:6" ht="18.75">
      <c r="F5" s="68" t="s">
        <v>511</v>
      </c>
    </row>
    <row r="6" spans="1:6" ht="22.5" customHeight="1">
      <c r="A6" s="111" t="s">
        <v>82</v>
      </c>
      <c r="B6" s="111" t="s">
        <v>83</v>
      </c>
      <c r="C6" s="111" t="s">
        <v>84</v>
      </c>
      <c r="D6" s="111" t="s">
        <v>85</v>
      </c>
      <c r="E6" s="111"/>
      <c r="F6" s="111" t="s">
        <v>86</v>
      </c>
    </row>
    <row r="7" spans="1:6" ht="22.5" customHeight="1">
      <c r="A7" s="111"/>
      <c r="B7" s="111"/>
      <c r="C7" s="111"/>
      <c r="D7" s="69" t="s">
        <v>87</v>
      </c>
      <c r="E7" s="69" t="s">
        <v>30</v>
      </c>
      <c r="F7" s="111"/>
    </row>
    <row r="8" spans="1:6" ht="18" customHeight="1">
      <c r="A8" s="71" t="s">
        <v>88</v>
      </c>
      <c r="B8" s="85">
        <v>106129286</v>
      </c>
      <c r="C8" s="85">
        <v>34690914</v>
      </c>
      <c r="D8" s="85" t="s">
        <v>25</v>
      </c>
      <c r="E8" s="85" t="s">
        <v>25</v>
      </c>
      <c r="F8" s="85">
        <v>140820200</v>
      </c>
    </row>
    <row r="9" spans="1:6" ht="18" customHeight="1">
      <c r="A9" s="71" t="s">
        <v>89</v>
      </c>
      <c r="B9" s="85">
        <v>54531639</v>
      </c>
      <c r="C9" s="85">
        <v>1357234</v>
      </c>
      <c r="D9" s="85" t="s">
        <v>25</v>
      </c>
      <c r="E9" s="85">
        <v>54531639</v>
      </c>
      <c r="F9" s="85">
        <v>1357234</v>
      </c>
    </row>
    <row r="10" spans="1:6" ht="18" customHeight="1">
      <c r="A10" s="71" t="s">
        <v>90</v>
      </c>
      <c r="B10" s="85" t="s">
        <v>25</v>
      </c>
      <c r="C10" s="85" t="s">
        <v>25</v>
      </c>
      <c r="D10" s="85" t="s">
        <v>25</v>
      </c>
      <c r="E10" s="85" t="s">
        <v>25</v>
      </c>
      <c r="F10" s="85" t="s">
        <v>25</v>
      </c>
    </row>
    <row r="11" spans="1:6" ht="18" customHeight="1">
      <c r="A11" s="71" t="s">
        <v>91</v>
      </c>
      <c r="B11" s="85">
        <v>20748242974</v>
      </c>
      <c r="C11" s="85" t="s">
        <v>25</v>
      </c>
      <c r="D11" s="85" t="s">
        <v>25</v>
      </c>
      <c r="E11" s="85">
        <v>148257331</v>
      </c>
      <c r="F11" s="85">
        <v>20599985643</v>
      </c>
    </row>
    <row r="12" spans="1:6" ht="18" customHeight="1">
      <c r="A12" s="71" t="s">
        <v>92</v>
      </c>
      <c r="B12" s="85" t="s">
        <v>25</v>
      </c>
      <c r="C12" s="85" t="s">
        <v>25</v>
      </c>
      <c r="D12" s="85" t="s">
        <v>25</v>
      </c>
      <c r="E12" s="85" t="s">
        <v>25</v>
      </c>
      <c r="F12" s="85" t="s">
        <v>25</v>
      </c>
    </row>
    <row r="13" spans="1:6" ht="18" customHeight="1">
      <c r="A13" s="71" t="s">
        <v>93</v>
      </c>
      <c r="B13" s="85">
        <v>1501607438</v>
      </c>
      <c r="C13" s="85">
        <v>1488117230</v>
      </c>
      <c r="D13" s="85">
        <v>1501607438</v>
      </c>
      <c r="E13" s="85" t="s">
        <v>25</v>
      </c>
      <c r="F13" s="85">
        <v>1488117230</v>
      </c>
    </row>
    <row r="14" spans="1:6" ht="18" customHeight="1">
      <c r="A14" s="64" t="s">
        <v>10</v>
      </c>
      <c r="B14" s="105">
        <v>22410511337</v>
      </c>
      <c r="C14" s="105">
        <v>1524165378</v>
      </c>
      <c r="D14" s="85">
        <v>1501607438</v>
      </c>
      <c r="E14" s="105">
        <v>202788970</v>
      </c>
      <c r="F14" s="105">
        <v>22230280307</v>
      </c>
    </row>
  </sheetData>
  <mergeCells count="5">
    <mergeCell ref="A6:A7"/>
    <mergeCell ref="B6:B7"/>
    <mergeCell ref="C6:C7"/>
    <mergeCell ref="D6:E6"/>
    <mergeCell ref="F6:F7"/>
  </mergeCells>
  <phoneticPr fontId="10"/>
  <printOptions horizontalCentered="1"/>
  <pageMargins left="0.59055118110236227" right="0.39370078740157483" top="0.39370078740157483" bottom="0.39370078740157483" header="0.19685039370078741" footer="0.19685039370078741"/>
  <pageSetup paperSize="9" scale="81" orientation="portrait"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F22"/>
  <sheetViews>
    <sheetView workbookViewId="0">
      <selection activeCell="G13" sqref="G13"/>
    </sheetView>
  </sheetViews>
  <sheetFormatPr defaultColWidth="8.875" defaultRowHeight="15.75"/>
  <cols>
    <col min="1" max="1" width="25.875" style="16" customWidth="1"/>
    <col min="2" max="2" width="27.875" style="16" customWidth="1"/>
    <col min="3" max="3" width="22.5" style="16" customWidth="1"/>
    <col min="4" max="4" width="14.875" style="16" customWidth="1"/>
    <col min="5" max="5" width="52.125" style="16" customWidth="1"/>
    <col min="6" max="6" width="8.875" style="16"/>
    <col min="7" max="7" width="14.75" style="16" customWidth="1"/>
    <col min="8" max="16384" width="8.875" style="16"/>
  </cols>
  <sheetData>
    <row r="1" spans="1:6" ht="30">
      <c r="A1" s="1" t="s">
        <v>94</v>
      </c>
    </row>
    <row r="2" spans="1:6" ht="18.75">
      <c r="A2" s="13" t="s">
        <v>411</v>
      </c>
    </row>
    <row r="3" spans="1:6" ht="18.75">
      <c r="A3" s="13" t="s">
        <v>491</v>
      </c>
    </row>
    <row r="4" spans="1:6" ht="18.75">
      <c r="A4" s="13" t="s">
        <v>399</v>
      </c>
    </row>
    <row r="5" spans="1:6" ht="18.75">
      <c r="E5" s="14" t="s">
        <v>511</v>
      </c>
    </row>
    <row r="6" spans="1:6" ht="22.5" customHeight="1">
      <c r="A6" s="51" t="s">
        <v>82</v>
      </c>
      <c r="B6" s="51" t="s">
        <v>95</v>
      </c>
      <c r="C6" s="51" t="s">
        <v>96</v>
      </c>
      <c r="D6" s="51" t="s">
        <v>97</v>
      </c>
      <c r="E6" s="51" t="s">
        <v>98</v>
      </c>
    </row>
    <row r="7" spans="1:6" ht="18" customHeight="1">
      <c r="A7" s="115" t="s">
        <v>99</v>
      </c>
      <c r="B7" s="46" t="s">
        <v>496</v>
      </c>
      <c r="C7" s="46" t="s">
        <v>472</v>
      </c>
      <c r="D7" s="85">
        <v>43939463</v>
      </c>
      <c r="E7" s="46" t="s">
        <v>502</v>
      </c>
      <c r="F7" s="47"/>
    </row>
    <row r="8" spans="1:6" ht="18" customHeight="1">
      <c r="A8" s="115"/>
      <c r="B8" s="46" t="s">
        <v>473</v>
      </c>
      <c r="C8" s="46" t="s">
        <v>472</v>
      </c>
      <c r="D8" s="85">
        <v>60680732</v>
      </c>
      <c r="E8" s="46" t="s">
        <v>474</v>
      </c>
      <c r="F8" s="47"/>
    </row>
    <row r="9" spans="1:6" ht="18" customHeight="1">
      <c r="A9" s="115"/>
      <c r="B9" s="46"/>
      <c r="C9" s="46"/>
      <c r="D9" s="85"/>
      <c r="E9" s="46"/>
      <c r="F9" s="47"/>
    </row>
    <row r="10" spans="1:6" ht="18" customHeight="1">
      <c r="A10" s="116"/>
      <c r="B10" s="48" t="s">
        <v>100</v>
      </c>
      <c r="C10" s="49"/>
      <c r="D10" s="85">
        <v>104620195</v>
      </c>
      <c r="E10" s="49"/>
      <c r="F10" s="47"/>
    </row>
    <row r="11" spans="1:6" ht="18" customHeight="1">
      <c r="A11" s="117"/>
      <c r="B11" s="46" t="s">
        <v>497</v>
      </c>
      <c r="C11" s="46" t="s">
        <v>475</v>
      </c>
      <c r="D11" s="85">
        <v>740885008</v>
      </c>
      <c r="E11" s="46" t="s">
        <v>476</v>
      </c>
      <c r="F11" s="47"/>
    </row>
    <row r="12" spans="1:6" ht="18" customHeight="1">
      <c r="A12" s="117"/>
      <c r="B12" s="46" t="s">
        <v>498</v>
      </c>
      <c r="C12" s="46" t="s">
        <v>477</v>
      </c>
      <c r="D12" s="85">
        <v>61299000</v>
      </c>
      <c r="E12" s="46" t="s">
        <v>478</v>
      </c>
      <c r="F12" s="47"/>
    </row>
    <row r="13" spans="1:6" ht="18" customHeight="1">
      <c r="A13" s="117"/>
      <c r="B13" s="46" t="s">
        <v>499</v>
      </c>
      <c r="C13" s="46" t="s">
        <v>479</v>
      </c>
      <c r="D13" s="85">
        <v>204823000</v>
      </c>
      <c r="E13" s="46" t="s">
        <v>480</v>
      </c>
      <c r="F13" s="47"/>
    </row>
    <row r="14" spans="1:6" ht="18" customHeight="1">
      <c r="A14" s="117"/>
      <c r="B14" s="46" t="s">
        <v>500</v>
      </c>
      <c r="C14" s="46" t="s">
        <v>481</v>
      </c>
      <c r="D14" s="85">
        <v>4477771266</v>
      </c>
      <c r="E14" s="46" t="s">
        <v>482</v>
      </c>
      <c r="F14" s="47"/>
    </row>
    <row r="15" spans="1:6" ht="18" customHeight="1">
      <c r="A15" s="117"/>
      <c r="B15" s="46" t="s">
        <v>501</v>
      </c>
      <c r="C15" s="46" t="s">
        <v>483</v>
      </c>
      <c r="D15" s="85">
        <v>181516928</v>
      </c>
      <c r="E15" s="46" t="s">
        <v>484</v>
      </c>
      <c r="F15" s="47"/>
    </row>
    <row r="16" spans="1:6" ht="18" customHeight="1">
      <c r="A16" s="117"/>
      <c r="B16" s="46" t="s">
        <v>485</v>
      </c>
      <c r="C16" s="50"/>
      <c r="D16" s="85">
        <f>D18-D10-SUM(D11:D15)</f>
        <v>33650993306</v>
      </c>
      <c r="E16" s="50"/>
      <c r="F16" s="47"/>
    </row>
    <row r="17" spans="1:6" ht="18" customHeight="1">
      <c r="A17" s="116"/>
      <c r="B17" s="48" t="s">
        <v>100</v>
      </c>
      <c r="C17" s="49"/>
      <c r="D17" s="85">
        <f>D18-D10</f>
        <v>39317288508</v>
      </c>
      <c r="E17" s="49"/>
      <c r="F17" s="47"/>
    </row>
    <row r="18" spans="1:6" ht="18" customHeight="1">
      <c r="A18" s="53" t="s">
        <v>10</v>
      </c>
      <c r="B18" s="49"/>
      <c r="C18" s="49"/>
      <c r="D18" s="85">
        <v>39421908703</v>
      </c>
      <c r="E18" s="49"/>
      <c r="F18" s="47"/>
    </row>
    <row r="19" spans="1:6">
      <c r="B19" s="47"/>
      <c r="C19" s="47"/>
      <c r="D19" s="47"/>
      <c r="E19" s="47"/>
      <c r="F19" s="47"/>
    </row>
    <row r="20" spans="1:6">
      <c r="B20" s="47"/>
      <c r="C20" s="47"/>
      <c r="D20" s="47"/>
      <c r="E20" s="47"/>
      <c r="F20" s="47"/>
    </row>
    <row r="21" spans="1:6">
      <c r="D21" s="47"/>
    </row>
    <row r="22" spans="1:6">
      <c r="D22" s="47"/>
    </row>
  </sheetData>
  <mergeCells count="2">
    <mergeCell ref="A7:A10"/>
    <mergeCell ref="A11:A17"/>
  </mergeCells>
  <phoneticPr fontId="10"/>
  <printOptions horizontalCentered="1" verticalCentered="1"/>
  <pageMargins left="0.59055118110236227" right="0.39370078740157483" top="0.39370078740157483" bottom="0.39370078740157483" header="0.19685039370078741" footer="0.19685039370078741"/>
  <pageSetup paperSize="9" scale="87"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65"/>
  <sheetViews>
    <sheetView view="pageBreakPreview" zoomScale="60" zoomScaleNormal="85" workbookViewId="0">
      <selection activeCell="G13" sqref="G13"/>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20.875" style="16" customWidth="1"/>
    <col min="7" max="7" width="13.125" style="16" bestFit="1" customWidth="1"/>
    <col min="8" max="8" width="15.25" style="16" customWidth="1"/>
    <col min="9" max="16384" width="8.875" style="16"/>
  </cols>
  <sheetData>
    <row r="1" spans="1:5" ht="30">
      <c r="A1" s="1" t="s">
        <v>103</v>
      </c>
    </row>
    <row r="2" spans="1:5" ht="18.75">
      <c r="A2" s="13" t="s">
        <v>411</v>
      </c>
    </row>
    <row r="3" spans="1:5" ht="18.75">
      <c r="A3" s="13" t="s">
        <v>491</v>
      </c>
    </row>
    <row r="4" spans="1:5" ht="18.75">
      <c r="A4" s="13" t="s">
        <v>399</v>
      </c>
    </row>
    <row r="5" spans="1:5" ht="18.75">
      <c r="E5" s="14" t="s">
        <v>511</v>
      </c>
    </row>
    <row r="6" spans="1:5" ht="22.5" customHeight="1">
      <c r="A6" s="51" t="s">
        <v>104</v>
      </c>
      <c r="B6" s="51" t="s">
        <v>82</v>
      </c>
      <c r="C6" s="122" t="s">
        <v>105</v>
      </c>
      <c r="D6" s="122"/>
      <c r="E6" s="51" t="s">
        <v>97</v>
      </c>
    </row>
    <row r="7" spans="1:5" ht="18" customHeight="1">
      <c r="A7" s="116" t="s">
        <v>106</v>
      </c>
      <c r="B7" s="116" t="s">
        <v>107</v>
      </c>
      <c r="C7" s="117" t="s">
        <v>313</v>
      </c>
      <c r="D7" s="118"/>
      <c r="E7" s="85">
        <v>41701645000</v>
      </c>
    </row>
    <row r="8" spans="1:5" ht="18" customHeight="1">
      <c r="A8" s="116"/>
      <c r="B8" s="116"/>
      <c r="C8" s="117" t="s">
        <v>383</v>
      </c>
      <c r="D8" s="118"/>
      <c r="E8" s="85">
        <v>1061739000</v>
      </c>
    </row>
    <row r="9" spans="1:5" ht="18" customHeight="1">
      <c r="A9" s="116"/>
      <c r="B9" s="116"/>
      <c r="C9" s="117" t="s">
        <v>314</v>
      </c>
      <c r="D9" s="118"/>
      <c r="E9" s="85">
        <v>45248000</v>
      </c>
    </row>
    <row r="10" spans="1:5" ht="18" customHeight="1">
      <c r="A10" s="116"/>
      <c r="B10" s="116"/>
      <c r="C10" s="117" t="s">
        <v>315</v>
      </c>
      <c r="D10" s="118"/>
      <c r="E10" s="85">
        <v>210168000</v>
      </c>
    </row>
    <row r="11" spans="1:5" ht="18" customHeight="1">
      <c r="A11" s="116"/>
      <c r="B11" s="116"/>
      <c r="C11" s="117" t="s">
        <v>384</v>
      </c>
      <c r="D11" s="118"/>
      <c r="E11" s="85">
        <v>228085000</v>
      </c>
    </row>
    <row r="12" spans="1:5" ht="18" customHeight="1">
      <c r="A12" s="116"/>
      <c r="B12" s="116"/>
      <c r="C12" s="117" t="s">
        <v>385</v>
      </c>
      <c r="D12" s="118"/>
      <c r="E12" s="85">
        <v>6251203000</v>
      </c>
    </row>
    <row r="13" spans="1:5" ht="18" customHeight="1">
      <c r="A13" s="116"/>
      <c r="B13" s="116"/>
      <c r="C13" s="117" t="s">
        <v>375</v>
      </c>
      <c r="D13" s="118"/>
      <c r="E13" s="85">
        <v>250083000</v>
      </c>
    </row>
    <row r="14" spans="1:5" ht="18" customHeight="1">
      <c r="A14" s="116"/>
      <c r="B14" s="116"/>
      <c r="C14" s="117" t="s">
        <v>386</v>
      </c>
      <c r="D14" s="118"/>
      <c r="E14" s="85">
        <v>64000</v>
      </c>
    </row>
    <row r="15" spans="1:5" ht="18" customHeight="1">
      <c r="A15" s="116"/>
      <c r="B15" s="116"/>
      <c r="C15" s="117" t="s">
        <v>486</v>
      </c>
      <c r="D15" s="118"/>
      <c r="E15" s="85">
        <v>112841000</v>
      </c>
    </row>
    <row r="16" spans="1:5" ht="18" customHeight="1">
      <c r="A16" s="116"/>
      <c r="B16" s="116"/>
      <c r="C16" s="120" t="s">
        <v>503</v>
      </c>
      <c r="D16" s="121"/>
      <c r="E16" s="85">
        <v>339589000</v>
      </c>
    </row>
    <row r="17" spans="1:5" ht="18" customHeight="1">
      <c r="A17" s="116"/>
      <c r="B17" s="116"/>
      <c r="C17" s="117" t="s">
        <v>387</v>
      </c>
      <c r="D17" s="118"/>
      <c r="E17" s="85">
        <v>44719000</v>
      </c>
    </row>
    <row r="18" spans="1:5" ht="18" customHeight="1">
      <c r="A18" s="116"/>
      <c r="B18" s="116"/>
      <c r="C18" s="117" t="s">
        <v>388</v>
      </c>
      <c r="D18" s="118"/>
      <c r="E18" s="85">
        <v>312123000</v>
      </c>
    </row>
    <row r="19" spans="1:5" ht="18" customHeight="1">
      <c r="A19" s="116"/>
      <c r="B19" s="116"/>
      <c r="C19" s="117" t="s">
        <v>389</v>
      </c>
      <c r="D19" s="118"/>
      <c r="E19" s="85">
        <v>18409301000</v>
      </c>
    </row>
    <row r="20" spans="1:5" ht="18" customHeight="1">
      <c r="A20" s="116"/>
      <c r="B20" s="116"/>
      <c r="C20" s="117" t="s">
        <v>390</v>
      </c>
      <c r="D20" s="118"/>
      <c r="E20" s="85">
        <v>36803000</v>
      </c>
    </row>
    <row r="21" spans="1:5" ht="18" customHeight="1">
      <c r="A21" s="116"/>
      <c r="B21" s="116"/>
      <c r="C21" s="117" t="s">
        <v>391</v>
      </c>
      <c r="D21" s="118"/>
      <c r="E21" s="85">
        <v>428046000</v>
      </c>
    </row>
    <row r="22" spans="1:5" ht="18" customHeight="1">
      <c r="A22" s="116"/>
      <c r="B22" s="116"/>
      <c r="C22" s="117" t="s">
        <v>393</v>
      </c>
      <c r="D22" s="118"/>
      <c r="E22" s="85">
        <v>196195000</v>
      </c>
    </row>
    <row r="23" spans="1:5" ht="18" customHeight="1">
      <c r="A23" s="116"/>
      <c r="B23" s="116"/>
      <c r="C23" s="117" t="s">
        <v>392</v>
      </c>
      <c r="D23" s="118"/>
      <c r="E23" s="85">
        <v>1475508000</v>
      </c>
    </row>
    <row r="24" spans="1:5" ht="18" customHeight="1">
      <c r="A24" s="116"/>
      <c r="B24" s="116"/>
      <c r="C24" s="117" t="s">
        <v>504</v>
      </c>
      <c r="D24" s="118"/>
      <c r="E24" s="85">
        <v>2230921170</v>
      </c>
    </row>
    <row r="25" spans="1:5" ht="18" customHeight="1">
      <c r="A25" s="116"/>
      <c r="B25" s="116"/>
      <c r="C25" s="116" t="s">
        <v>43</v>
      </c>
      <c r="D25" s="118"/>
      <c r="E25" s="85">
        <v>73334281170</v>
      </c>
    </row>
    <row r="26" spans="1:5" ht="18" customHeight="1">
      <c r="A26" s="116"/>
      <c r="B26" s="116" t="s">
        <v>108</v>
      </c>
      <c r="C26" s="119" t="s">
        <v>109</v>
      </c>
      <c r="D26" s="54" t="s">
        <v>316</v>
      </c>
      <c r="E26" s="85">
        <v>1800823000</v>
      </c>
    </row>
    <row r="27" spans="1:5" ht="18" customHeight="1">
      <c r="A27" s="116"/>
      <c r="B27" s="116"/>
      <c r="C27" s="116"/>
      <c r="D27" s="54" t="s">
        <v>317</v>
      </c>
      <c r="E27" s="85">
        <v>340922000</v>
      </c>
    </row>
    <row r="28" spans="1:5" ht="18" customHeight="1">
      <c r="A28" s="116"/>
      <c r="B28" s="116"/>
      <c r="C28" s="116"/>
      <c r="D28" s="53" t="s">
        <v>100</v>
      </c>
      <c r="E28" s="85">
        <v>2141745000</v>
      </c>
    </row>
    <row r="29" spans="1:5" ht="18" customHeight="1">
      <c r="A29" s="116"/>
      <c r="B29" s="116"/>
      <c r="C29" s="119" t="s">
        <v>110</v>
      </c>
      <c r="D29" s="54" t="s">
        <v>316</v>
      </c>
      <c r="E29" s="85">
        <v>32435232770</v>
      </c>
    </row>
    <row r="30" spans="1:5" ht="18" customHeight="1">
      <c r="A30" s="116"/>
      <c r="B30" s="116"/>
      <c r="C30" s="116"/>
      <c r="D30" s="54" t="s">
        <v>317</v>
      </c>
      <c r="E30" s="85">
        <v>16512254806</v>
      </c>
    </row>
    <row r="31" spans="1:5" ht="18" customHeight="1">
      <c r="A31" s="116"/>
      <c r="B31" s="116"/>
      <c r="C31" s="116"/>
      <c r="D31" s="53" t="s">
        <v>100</v>
      </c>
      <c r="E31" s="85">
        <v>48947487576</v>
      </c>
    </row>
    <row r="32" spans="1:5" ht="18" customHeight="1">
      <c r="A32" s="118"/>
      <c r="B32" s="118"/>
      <c r="C32" s="116" t="s">
        <v>43</v>
      </c>
      <c r="D32" s="118"/>
      <c r="E32" s="85">
        <v>51089232576</v>
      </c>
    </row>
    <row r="33" spans="1:5" ht="18" customHeight="1">
      <c r="A33" s="118"/>
      <c r="B33" s="116" t="s">
        <v>10</v>
      </c>
      <c r="C33" s="118"/>
      <c r="D33" s="118"/>
      <c r="E33" s="85">
        <v>124423513746</v>
      </c>
    </row>
    <row r="34" spans="1:5" ht="18" customHeight="1">
      <c r="A34" s="116" t="s">
        <v>454</v>
      </c>
      <c r="B34" s="116" t="s">
        <v>376</v>
      </c>
      <c r="C34" s="117" t="s">
        <v>455</v>
      </c>
      <c r="D34" s="118"/>
      <c r="E34" s="85">
        <v>279052000</v>
      </c>
    </row>
    <row r="35" spans="1:5" ht="18" customHeight="1">
      <c r="A35" s="116"/>
      <c r="B35" s="116"/>
      <c r="C35" s="116" t="s">
        <v>43</v>
      </c>
      <c r="D35" s="118"/>
      <c r="E35" s="85">
        <v>279052000</v>
      </c>
    </row>
    <row r="36" spans="1:5" ht="18" customHeight="1">
      <c r="A36" s="116"/>
      <c r="B36" s="116" t="s">
        <v>108</v>
      </c>
      <c r="C36" s="119" t="s">
        <v>109</v>
      </c>
      <c r="D36" s="54" t="s">
        <v>316</v>
      </c>
      <c r="E36" s="85" t="s">
        <v>25</v>
      </c>
    </row>
    <row r="37" spans="1:5" ht="18" customHeight="1">
      <c r="A37" s="116"/>
      <c r="B37" s="116"/>
      <c r="C37" s="119"/>
      <c r="D37" s="54" t="s">
        <v>317</v>
      </c>
      <c r="E37" s="85" t="s">
        <v>25</v>
      </c>
    </row>
    <row r="38" spans="1:5" ht="18" customHeight="1">
      <c r="A38" s="116"/>
      <c r="B38" s="116"/>
      <c r="C38" s="116"/>
      <c r="D38" s="53" t="s">
        <v>100</v>
      </c>
      <c r="E38" s="85" t="s">
        <v>25</v>
      </c>
    </row>
    <row r="39" spans="1:5" ht="18" customHeight="1">
      <c r="A39" s="116"/>
      <c r="B39" s="116"/>
      <c r="C39" s="119" t="s">
        <v>110</v>
      </c>
      <c r="D39" s="54" t="s">
        <v>316</v>
      </c>
      <c r="E39" s="85" t="s">
        <v>25</v>
      </c>
    </row>
    <row r="40" spans="1:5" ht="18" customHeight="1">
      <c r="A40" s="116"/>
      <c r="B40" s="116"/>
      <c r="C40" s="116"/>
      <c r="D40" s="54" t="s">
        <v>317</v>
      </c>
      <c r="E40" s="85" t="s">
        <v>25</v>
      </c>
    </row>
    <row r="41" spans="1:5" ht="18" customHeight="1">
      <c r="A41" s="116"/>
      <c r="B41" s="116"/>
      <c r="C41" s="116"/>
      <c r="D41" s="53" t="s">
        <v>100</v>
      </c>
      <c r="E41" s="85" t="s">
        <v>25</v>
      </c>
    </row>
    <row r="42" spans="1:5" ht="18" customHeight="1">
      <c r="A42" s="118"/>
      <c r="B42" s="118"/>
      <c r="C42" s="116" t="s">
        <v>43</v>
      </c>
      <c r="D42" s="118"/>
      <c r="E42" s="85" t="s">
        <v>25</v>
      </c>
    </row>
    <row r="43" spans="1:5" ht="18" customHeight="1">
      <c r="A43" s="118"/>
      <c r="B43" s="116" t="s">
        <v>10</v>
      </c>
      <c r="C43" s="118"/>
      <c r="D43" s="118"/>
      <c r="E43" s="85">
        <v>279052000</v>
      </c>
    </row>
    <row r="44" spans="1:5" ht="18" customHeight="1">
      <c r="A44" s="123" t="s">
        <v>456</v>
      </c>
      <c r="B44" s="123" t="s">
        <v>376</v>
      </c>
      <c r="C44" s="125"/>
      <c r="D44" s="126"/>
      <c r="E44" s="97" t="s">
        <v>492</v>
      </c>
    </row>
    <row r="45" spans="1:5" ht="18" customHeight="1">
      <c r="A45" s="116"/>
      <c r="B45" s="116"/>
      <c r="C45" s="116" t="s">
        <v>43</v>
      </c>
      <c r="D45" s="118"/>
      <c r="E45" s="85" t="s">
        <v>25</v>
      </c>
    </row>
    <row r="46" spans="1:5" ht="18" customHeight="1">
      <c r="A46" s="116"/>
      <c r="B46" s="116" t="s">
        <v>108</v>
      </c>
      <c r="C46" s="119" t="s">
        <v>109</v>
      </c>
      <c r="D46" s="54" t="s">
        <v>316</v>
      </c>
      <c r="E46" s="85" t="s">
        <v>25</v>
      </c>
    </row>
    <row r="47" spans="1:5" ht="18" customHeight="1">
      <c r="A47" s="116"/>
      <c r="B47" s="116"/>
      <c r="C47" s="119"/>
      <c r="D47" s="54" t="s">
        <v>317</v>
      </c>
      <c r="E47" s="85" t="s">
        <v>25</v>
      </c>
    </row>
    <row r="48" spans="1:5" ht="18" customHeight="1">
      <c r="A48" s="116"/>
      <c r="B48" s="116"/>
      <c r="C48" s="116"/>
      <c r="D48" s="53" t="s">
        <v>100</v>
      </c>
      <c r="E48" s="85" t="s">
        <v>25</v>
      </c>
    </row>
    <row r="49" spans="1:5" ht="18" customHeight="1">
      <c r="A49" s="116"/>
      <c r="B49" s="116"/>
      <c r="C49" s="119" t="s">
        <v>110</v>
      </c>
      <c r="D49" s="54" t="s">
        <v>316</v>
      </c>
      <c r="E49" s="85" t="s">
        <v>25</v>
      </c>
    </row>
    <row r="50" spans="1:5" ht="18" customHeight="1">
      <c r="A50" s="116"/>
      <c r="B50" s="116"/>
      <c r="C50" s="119"/>
      <c r="D50" s="54" t="s">
        <v>317</v>
      </c>
      <c r="E50" s="85">
        <v>2978000</v>
      </c>
    </row>
    <row r="51" spans="1:5" ht="18" customHeight="1">
      <c r="A51" s="116"/>
      <c r="B51" s="116"/>
      <c r="C51" s="116"/>
      <c r="D51" s="53" t="s">
        <v>100</v>
      </c>
      <c r="E51" s="85">
        <v>2978000</v>
      </c>
    </row>
    <row r="52" spans="1:5" ht="18" customHeight="1">
      <c r="A52" s="118"/>
      <c r="B52" s="118"/>
      <c r="C52" s="116" t="s">
        <v>43</v>
      </c>
      <c r="D52" s="118"/>
      <c r="E52" s="85">
        <v>2978000</v>
      </c>
    </row>
    <row r="53" spans="1:5" ht="18" customHeight="1" thickBot="1">
      <c r="A53" s="124"/>
      <c r="B53" s="136" t="s">
        <v>10</v>
      </c>
      <c r="C53" s="124"/>
      <c r="D53" s="124"/>
      <c r="E53" s="96">
        <v>2978000</v>
      </c>
    </row>
    <row r="54" spans="1:5" ht="18" customHeight="1" thickTop="1">
      <c r="A54" s="127" t="s">
        <v>394</v>
      </c>
      <c r="B54" s="129" t="s">
        <v>107</v>
      </c>
      <c r="C54" s="130"/>
      <c r="D54" s="131"/>
      <c r="E54" s="97">
        <v>73613333170</v>
      </c>
    </row>
    <row r="55" spans="1:5" ht="18" customHeight="1">
      <c r="A55" s="127"/>
      <c r="B55" s="116" t="s">
        <v>108</v>
      </c>
      <c r="C55" s="132" t="s">
        <v>321</v>
      </c>
      <c r="D55" s="133"/>
      <c r="E55" s="85">
        <v>2141745000</v>
      </c>
    </row>
    <row r="56" spans="1:5" ht="18" customHeight="1">
      <c r="A56" s="127"/>
      <c r="B56" s="116"/>
      <c r="C56" s="132" t="s">
        <v>322</v>
      </c>
      <c r="D56" s="133"/>
      <c r="E56" s="85">
        <v>48950465576</v>
      </c>
    </row>
    <row r="57" spans="1:5" ht="18" customHeight="1">
      <c r="A57" s="127"/>
      <c r="B57" s="118"/>
      <c r="C57" s="134" t="s">
        <v>43</v>
      </c>
      <c r="D57" s="135"/>
      <c r="E57" s="85">
        <v>51092210576</v>
      </c>
    </row>
    <row r="58" spans="1:5" ht="18" customHeight="1">
      <c r="A58" s="128"/>
      <c r="B58" s="116" t="s">
        <v>10</v>
      </c>
      <c r="C58" s="118"/>
      <c r="D58" s="118"/>
      <c r="E58" s="85">
        <v>124705543746</v>
      </c>
    </row>
    <row r="59" spans="1:5" ht="18" customHeight="1">
      <c r="A59" s="55" t="s">
        <v>377</v>
      </c>
      <c r="B59" s="134" t="s">
        <v>107</v>
      </c>
      <c r="C59" s="137"/>
      <c r="D59" s="135"/>
      <c r="E59" s="85">
        <v>-334486000</v>
      </c>
    </row>
    <row r="60" spans="1:5" ht="18" customHeight="1">
      <c r="A60" s="138" t="s">
        <v>378</v>
      </c>
      <c r="B60" s="134" t="s">
        <v>107</v>
      </c>
      <c r="C60" s="137"/>
      <c r="D60" s="135"/>
      <c r="E60" s="85">
        <v>73278847170</v>
      </c>
    </row>
    <row r="61" spans="1:5" ht="18" customHeight="1">
      <c r="A61" s="127"/>
      <c r="B61" s="116" t="s">
        <v>108</v>
      </c>
      <c r="C61" s="132" t="s">
        <v>321</v>
      </c>
      <c r="D61" s="133"/>
      <c r="E61" s="85">
        <v>2141745000</v>
      </c>
    </row>
    <row r="62" spans="1:5" ht="18" customHeight="1">
      <c r="A62" s="127"/>
      <c r="B62" s="116"/>
      <c r="C62" s="132" t="s">
        <v>322</v>
      </c>
      <c r="D62" s="133"/>
      <c r="E62" s="85">
        <v>48950465576</v>
      </c>
    </row>
    <row r="63" spans="1:5" ht="18" customHeight="1">
      <c r="A63" s="127"/>
      <c r="B63" s="118"/>
      <c r="C63" s="134" t="s">
        <v>43</v>
      </c>
      <c r="D63" s="135"/>
      <c r="E63" s="85">
        <v>51092210576</v>
      </c>
    </row>
    <row r="64" spans="1:5" ht="18" customHeight="1" thickBot="1">
      <c r="A64" s="139"/>
      <c r="B64" s="136" t="s">
        <v>10</v>
      </c>
      <c r="C64" s="124"/>
      <c r="D64" s="124"/>
      <c r="E64" s="96">
        <v>124371057746</v>
      </c>
    </row>
    <row r="65" ht="16.5" thickTop="1"/>
  </sheetData>
  <mergeCells count="60">
    <mergeCell ref="B59:D59"/>
    <mergeCell ref="A60:A64"/>
    <mergeCell ref="B60:D60"/>
    <mergeCell ref="B61:B63"/>
    <mergeCell ref="C61:D61"/>
    <mergeCell ref="C62:D62"/>
    <mergeCell ref="C63:D63"/>
    <mergeCell ref="B64:D64"/>
    <mergeCell ref="A34:A43"/>
    <mergeCell ref="B34:B35"/>
    <mergeCell ref="C34:D34"/>
    <mergeCell ref="C35:D35"/>
    <mergeCell ref="B36:B42"/>
    <mergeCell ref="C36:C38"/>
    <mergeCell ref="C39:C41"/>
    <mergeCell ref="C42:D42"/>
    <mergeCell ref="B43:D43"/>
    <mergeCell ref="A44:A53"/>
    <mergeCell ref="B44:B45"/>
    <mergeCell ref="C44:D44"/>
    <mergeCell ref="C45:D45"/>
    <mergeCell ref="A54:A58"/>
    <mergeCell ref="B54:D54"/>
    <mergeCell ref="B55:B57"/>
    <mergeCell ref="C55:D55"/>
    <mergeCell ref="C56:D56"/>
    <mergeCell ref="C57:D57"/>
    <mergeCell ref="B58:D58"/>
    <mergeCell ref="B46:B52"/>
    <mergeCell ref="C46:C48"/>
    <mergeCell ref="C49:C51"/>
    <mergeCell ref="C52:D52"/>
    <mergeCell ref="B53:D53"/>
    <mergeCell ref="B33:D33"/>
    <mergeCell ref="C6:D6"/>
    <mergeCell ref="A7:A33"/>
    <mergeCell ref="B7:B25"/>
    <mergeCell ref="C7:D7"/>
    <mergeCell ref="C19:D19"/>
    <mergeCell ref="C22:D22"/>
    <mergeCell ref="C24:D24"/>
    <mergeCell ref="C25:D25"/>
    <mergeCell ref="B26:B32"/>
    <mergeCell ref="C26:C28"/>
    <mergeCell ref="C17:D17"/>
    <mergeCell ref="C18:D18"/>
    <mergeCell ref="C10:D10"/>
    <mergeCell ref="C8:D8"/>
    <mergeCell ref="C9:D9"/>
    <mergeCell ref="C11:D11"/>
    <mergeCell ref="C12:D12"/>
    <mergeCell ref="C14:D14"/>
    <mergeCell ref="C29:C31"/>
    <mergeCell ref="C32:D32"/>
    <mergeCell ref="C13:D13"/>
    <mergeCell ref="C20:D20"/>
    <mergeCell ref="C21:D21"/>
    <mergeCell ref="C23:D23"/>
    <mergeCell ref="C15:D15"/>
    <mergeCell ref="C16:D16"/>
  </mergeCells>
  <phoneticPr fontId="10"/>
  <printOptions horizontalCentered="1"/>
  <pageMargins left="0.59055118110236227" right="0.39370078740157483" top="0.39370078740157483" bottom="0.39370078740157483" header="0.19685039370078741" footer="0.19685039370078741"/>
  <pageSetup paperSize="9" scale="68" orientation="portrait" r:id="rId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1"/>
  <sheetViews>
    <sheetView zoomScale="70" zoomScaleNormal="70" workbookViewId="0">
      <selection activeCell="G13" sqref="G13"/>
    </sheetView>
  </sheetViews>
  <sheetFormatPr defaultColWidth="8.875" defaultRowHeight="20.25" customHeight="1"/>
  <cols>
    <col min="1" max="1" width="23.375" style="13" customWidth="1"/>
    <col min="2" max="6" width="17.625" style="13" customWidth="1"/>
    <col min="7" max="8" width="8.875" style="13"/>
    <col min="9" max="9" width="9.5" style="13" bestFit="1" customWidth="1"/>
    <col min="10" max="16384" width="8.875" style="13"/>
  </cols>
  <sheetData>
    <row r="1" spans="1:6" ht="20.25" customHeight="1">
      <c r="A1" s="140" t="s">
        <v>352</v>
      </c>
      <c r="B1" s="141"/>
      <c r="C1" s="141"/>
      <c r="D1" s="141"/>
      <c r="E1" s="141"/>
      <c r="F1" s="141"/>
    </row>
    <row r="2" spans="1:6" ht="20.25" customHeight="1">
      <c r="A2" s="56" t="s">
        <v>411</v>
      </c>
      <c r="B2" s="56"/>
      <c r="C2" s="56"/>
      <c r="D2" s="56"/>
      <c r="E2" s="56"/>
      <c r="F2" s="17" t="s">
        <v>491</v>
      </c>
    </row>
    <row r="3" spans="1:6" ht="20.25" customHeight="1">
      <c r="A3" s="56" t="s">
        <v>399</v>
      </c>
      <c r="B3" s="56"/>
      <c r="C3" s="56"/>
      <c r="D3" s="56"/>
      <c r="E3" s="56"/>
      <c r="F3" s="17" t="s">
        <v>512</v>
      </c>
    </row>
    <row r="4" spans="1:6" ht="20.25" customHeight="1">
      <c r="A4" s="142" t="s">
        <v>82</v>
      </c>
      <c r="B4" s="144" t="s">
        <v>97</v>
      </c>
      <c r="C4" s="144" t="s">
        <v>353</v>
      </c>
      <c r="D4" s="144"/>
      <c r="E4" s="144"/>
      <c r="F4" s="144"/>
    </row>
    <row r="5" spans="1:6" ht="20.25" customHeight="1">
      <c r="A5" s="142"/>
      <c r="B5" s="144"/>
      <c r="C5" s="144" t="s">
        <v>108</v>
      </c>
      <c r="D5" s="144" t="s">
        <v>457</v>
      </c>
      <c r="E5" s="144" t="s">
        <v>107</v>
      </c>
      <c r="F5" s="144" t="s">
        <v>30</v>
      </c>
    </row>
    <row r="6" spans="1:6" ht="20.25" customHeight="1" thickBot="1">
      <c r="A6" s="143"/>
      <c r="B6" s="145"/>
      <c r="C6" s="145"/>
      <c r="D6" s="145"/>
      <c r="E6" s="145"/>
      <c r="F6" s="145"/>
    </row>
    <row r="7" spans="1:6" ht="20.25" customHeight="1" thickTop="1">
      <c r="A7" s="82" t="s">
        <v>208</v>
      </c>
      <c r="B7" s="106">
        <v>136274864887</v>
      </c>
      <c r="C7" s="106">
        <f>C11-C8</f>
        <v>48950465576</v>
      </c>
      <c r="D7" s="106">
        <f>D11-D9-D8</f>
        <v>3642879920</v>
      </c>
      <c r="E7" s="106">
        <f>E11-E9</f>
        <v>72484671880</v>
      </c>
      <c r="F7" s="106">
        <v>11196847511</v>
      </c>
    </row>
    <row r="8" spans="1:6" ht="20.25" customHeight="1">
      <c r="A8" s="82" t="s">
        <v>354</v>
      </c>
      <c r="B8" s="106">
        <v>7502565080</v>
      </c>
      <c r="C8" s="106">
        <v>2141745000</v>
      </c>
      <c r="D8" s="106">
        <v>5360820080</v>
      </c>
      <c r="E8" s="106" t="s">
        <v>25</v>
      </c>
      <c r="F8" s="106" t="s">
        <v>25</v>
      </c>
    </row>
    <row r="9" spans="1:6" ht="20.25" customHeight="1">
      <c r="A9" s="82" t="s">
        <v>355</v>
      </c>
      <c r="B9" s="106">
        <v>846675290</v>
      </c>
      <c r="C9" s="106" t="s">
        <v>492</v>
      </c>
      <c r="D9" s="106">
        <v>52500000</v>
      </c>
      <c r="E9" s="106">
        <v>794175290</v>
      </c>
      <c r="F9" s="106" t="s">
        <v>25</v>
      </c>
    </row>
    <row r="10" spans="1:6" ht="20.25" customHeight="1">
      <c r="A10" s="82" t="s">
        <v>30</v>
      </c>
      <c r="B10" s="106" t="s">
        <v>25</v>
      </c>
      <c r="C10" s="106" t="s">
        <v>25</v>
      </c>
      <c r="D10" s="106" t="s">
        <v>25</v>
      </c>
      <c r="E10" s="106" t="s">
        <v>25</v>
      </c>
      <c r="F10" s="106" t="s">
        <v>25</v>
      </c>
    </row>
    <row r="11" spans="1:6" ht="20.25" customHeight="1">
      <c r="A11" s="83" t="s">
        <v>10</v>
      </c>
      <c r="B11" s="106">
        <v>144624105257</v>
      </c>
      <c r="C11" s="106">
        <v>51092210576</v>
      </c>
      <c r="D11" s="106">
        <v>9056200000</v>
      </c>
      <c r="E11" s="106">
        <v>73278847170</v>
      </c>
      <c r="F11" s="106">
        <f>B11-E11-D11-C11</f>
        <v>11196847511</v>
      </c>
    </row>
  </sheetData>
  <mergeCells count="8">
    <mergeCell ref="A1:F1"/>
    <mergeCell ref="A4:A6"/>
    <mergeCell ref="B4:B6"/>
    <mergeCell ref="C4:F4"/>
    <mergeCell ref="C5:C6"/>
    <mergeCell ref="D5:D6"/>
    <mergeCell ref="E5:E6"/>
    <mergeCell ref="F5:F6"/>
  </mergeCells>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2"/>
  <sheetViews>
    <sheetView workbookViewId="0">
      <selection activeCell="H16" sqref="H16"/>
    </sheetView>
  </sheetViews>
  <sheetFormatPr defaultColWidth="8.875" defaultRowHeight="15.75"/>
  <cols>
    <col min="1" max="1" width="45.625" style="16" customWidth="1"/>
    <col min="2" max="2" width="30.625" style="16" customWidth="1"/>
    <col min="3" max="16384" width="8.875" style="16"/>
  </cols>
  <sheetData>
    <row r="1" spans="1:2" ht="30">
      <c r="A1" s="1" t="s">
        <v>101</v>
      </c>
    </row>
    <row r="2" spans="1:2" ht="18.75">
      <c r="A2" s="13" t="s">
        <v>411</v>
      </c>
    </row>
    <row r="3" spans="1:2" ht="18.75">
      <c r="A3" s="13" t="s">
        <v>491</v>
      </c>
    </row>
    <row r="4" spans="1:2" ht="18.75">
      <c r="A4" s="13" t="s">
        <v>399</v>
      </c>
    </row>
    <row r="5" spans="1:2" ht="18.75">
      <c r="B5" s="14" t="s">
        <v>511</v>
      </c>
    </row>
    <row r="6" spans="1:2" ht="22.5" customHeight="1">
      <c r="A6" s="51" t="s">
        <v>26</v>
      </c>
      <c r="B6" s="51" t="s">
        <v>86</v>
      </c>
    </row>
    <row r="7" spans="1:2" ht="18" customHeight="1">
      <c r="A7" s="54" t="s">
        <v>510</v>
      </c>
      <c r="B7" s="88">
        <v>2908157747</v>
      </c>
    </row>
    <row r="8" spans="1:2" ht="18" customHeight="1">
      <c r="A8" s="54" t="s">
        <v>102</v>
      </c>
      <c r="B8" s="88" t="s">
        <v>25</v>
      </c>
    </row>
    <row r="9" spans="1:2" ht="18" customHeight="1">
      <c r="A9" s="54"/>
      <c r="B9" s="88"/>
    </row>
    <row r="10" spans="1:2" ht="18" customHeight="1">
      <c r="A10" s="54"/>
      <c r="B10" s="88"/>
    </row>
    <row r="11" spans="1:2" ht="18" customHeight="1">
      <c r="A11" s="54"/>
      <c r="B11" s="88"/>
    </row>
    <row r="12" spans="1:2" ht="18" customHeight="1">
      <c r="A12" s="53" t="s">
        <v>10</v>
      </c>
      <c r="B12" s="88">
        <v>2908157747</v>
      </c>
    </row>
  </sheetData>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7" customWidth="1"/>
    <col min="2" max="2" width="18.875" style="27" customWidth="1"/>
    <col min="3" max="3" width="8.875" style="27" hidden="1" customWidth="1"/>
    <col min="4" max="4" width="33.875" style="27" customWidth="1"/>
    <col min="5" max="7" width="18.875" style="27" customWidth="1"/>
    <col min="8" max="16384" width="8.875" style="27"/>
  </cols>
  <sheetData>
    <row r="1" spans="1:5" ht="17.100000000000001" customHeight="1">
      <c r="E1" s="9" t="s">
        <v>111</v>
      </c>
    </row>
    <row r="2" spans="1:5" ht="21">
      <c r="A2" s="146" t="s">
        <v>407</v>
      </c>
      <c r="B2" s="147"/>
      <c r="C2" s="147"/>
      <c r="D2" s="147"/>
      <c r="E2" s="147"/>
    </row>
    <row r="3" spans="1:5" ht="13.5">
      <c r="A3" s="148" t="s">
        <v>487</v>
      </c>
      <c r="B3" s="147"/>
      <c r="C3" s="147"/>
      <c r="D3" s="147"/>
      <c r="E3" s="147"/>
    </row>
    <row r="4" spans="1:5" ht="13.5">
      <c r="A4" s="10" t="s">
        <v>411</v>
      </c>
    </row>
    <row r="5" spans="1:5" ht="17.100000000000001" customHeight="1">
      <c r="A5" s="10" t="s">
        <v>399</v>
      </c>
      <c r="E5" s="11" t="s">
        <v>112</v>
      </c>
    </row>
    <row r="6" spans="1:5" ht="27" customHeight="1">
      <c r="A6" s="31" t="s">
        <v>113</v>
      </c>
      <c r="B6" s="31" t="s">
        <v>97</v>
      </c>
      <c r="C6" s="31"/>
      <c r="D6" s="31" t="s">
        <v>113</v>
      </c>
      <c r="E6" s="31" t="s">
        <v>97</v>
      </c>
    </row>
    <row r="7" spans="1:5" ht="17.100000000000001" customHeight="1">
      <c r="A7" s="28" t="s">
        <v>114</v>
      </c>
      <c r="B7" s="30"/>
      <c r="C7" s="30"/>
      <c r="D7" s="28" t="s">
        <v>115</v>
      </c>
      <c r="E7" s="30"/>
    </row>
    <row r="8" spans="1:5" ht="17.100000000000001" customHeight="1">
      <c r="A8" s="28" t="s">
        <v>116</v>
      </c>
      <c r="B8" s="29">
        <v>543327725522</v>
      </c>
      <c r="C8" s="30"/>
      <c r="D8" s="28" t="s">
        <v>117</v>
      </c>
      <c r="E8" s="29">
        <v>123041967976</v>
      </c>
    </row>
    <row r="9" spans="1:5" ht="17.100000000000001" customHeight="1">
      <c r="A9" s="28" t="s">
        <v>118</v>
      </c>
      <c r="B9" s="29">
        <v>527800468783</v>
      </c>
      <c r="C9" s="30"/>
      <c r="D9" s="28" t="s">
        <v>119</v>
      </c>
      <c r="E9" s="29">
        <v>102293725002</v>
      </c>
    </row>
    <row r="10" spans="1:5" ht="17.100000000000001" customHeight="1">
      <c r="A10" s="28" t="s">
        <v>120</v>
      </c>
      <c r="B10" s="29">
        <v>187285966813</v>
      </c>
      <c r="C10" s="30"/>
      <c r="D10" s="28" t="s">
        <v>121</v>
      </c>
      <c r="E10" s="29" t="s">
        <v>25</v>
      </c>
    </row>
    <row r="11" spans="1:5" ht="17.100000000000001" customHeight="1">
      <c r="A11" s="28" t="s">
        <v>122</v>
      </c>
      <c r="B11" s="29">
        <v>65730919229</v>
      </c>
      <c r="C11" s="30"/>
      <c r="D11" s="28" t="s">
        <v>123</v>
      </c>
      <c r="E11" s="29">
        <v>20748242974</v>
      </c>
    </row>
    <row r="12" spans="1:5" ht="17.100000000000001" customHeight="1">
      <c r="A12" s="28" t="s">
        <v>124</v>
      </c>
      <c r="B12" s="29">
        <v>2570880000</v>
      </c>
      <c r="C12" s="30"/>
      <c r="D12" s="28" t="s">
        <v>125</v>
      </c>
      <c r="E12" s="29" t="s">
        <v>25</v>
      </c>
    </row>
    <row r="13" spans="1:5" ht="17.100000000000001" customHeight="1">
      <c r="A13" s="28" t="s">
        <v>126</v>
      </c>
      <c r="B13" s="29">
        <v>253521942552</v>
      </c>
      <c r="C13" s="30"/>
      <c r="D13" s="28" t="s">
        <v>127</v>
      </c>
      <c r="E13" s="29" t="s">
        <v>25</v>
      </c>
    </row>
    <row r="14" spans="1:5" ht="17.100000000000001" customHeight="1">
      <c r="A14" s="28" t="s">
        <v>128</v>
      </c>
      <c r="B14" s="29">
        <v>-140114032636</v>
      </c>
      <c r="C14" s="30"/>
      <c r="D14" s="28" t="s">
        <v>129</v>
      </c>
      <c r="E14" s="29">
        <v>13139625175</v>
      </c>
    </row>
    <row r="15" spans="1:5" ht="17.100000000000001" customHeight="1">
      <c r="A15" s="28" t="s">
        <v>130</v>
      </c>
      <c r="B15" s="29">
        <v>29028105257</v>
      </c>
      <c r="C15" s="30"/>
      <c r="D15" s="28" t="s">
        <v>131</v>
      </c>
      <c r="E15" s="29">
        <v>10417751402</v>
      </c>
    </row>
    <row r="16" spans="1:5" ht="17.100000000000001" customHeight="1">
      <c r="A16" s="28" t="s">
        <v>132</v>
      </c>
      <c r="B16" s="29">
        <v>-23739811465</v>
      </c>
      <c r="C16" s="30"/>
      <c r="D16" s="28" t="s">
        <v>133</v>
      </c>
      <c r="E16" s="29">
        <v>8200249</v>
      </c>
    </row>
    <row r="17" spans="1:5" ht="17.100000000000001" customHeight="1">
      <c r="A17" s="28" t="s">
        <v>134</v>
      </c>
      <c r="B17" s="29">
        <v>911720268</v>
      </c>
      <c r="C17" s="30"/>
      <c r="D17" s="28" t="s">
        <v>135</v>
      </c>
      <c r="E17" s="29" t="s">
        <v>25</v>
      </c>
    </row>
    <row r="18" spans="1:5" ht="17.100000000000001" customHeight="1">
      <c r="A18" s="28" t="s">
        <v>136</v>
      </c>
      <c r="B18" s="29">
        <v>-911720266</v>
      </c>
      <c r="C18" s="30"/>
      <c r="D18" s="28" t="s">
        <v>137</v>
      </c>
      <c r="E18" s="29" t="s">
        <v>25</v>
      </c>
    </row>
    <row r="19" spans="1:5" ht="17.100000000000001" customHeight="1">
      <c r="A19" s="28" t="s">
        <v>138</v>
      </c>
      <c r="B19" s="29" t="s">
        <v>25</v>
      </c>
      <c r="C19" s="30"/>
      <c r="D19" s="28" t="s">
        <v>139</v>
      </c>
      <c r="E19" s="29" t="s">
        <v>25</v>
      </c>
    </row>
    <row r="20" spans="1:5" ht="17.100000000000001" customHeight="1">
      <c r="A20" s="28" t="s">
        <v>140</v>
      </c>
      <c r="B20" s="29" t="s">
        <v>25</v>
      </c>
      <c r="C20" s="30"/>
      <c r="D20" s="28" t="s">
        <v>141</v>
      </c>
      <c r="E20" s="29">
        <v>1501607438</v>
      </c>
    </row>
    <row r="21" spans="1:5" ht="17.100000000000001" customHeight="1">
      <c r="A21" s="28" t="s">
        <v>142</v>
      </c>
      <c r="B21" s="29" t="s">
        <v>25</v>
      </c>
      <c r="C21" s="30"/>
      <c r="D21" s="28" t="s">
        <v>143</v>
      </c>
      <c r="E21" s="29">
        <v>1212066086</v>
      </c>
    </row>
    <row r="22" spans="1:5" ht="17.100000000000001" customHeight="1">
      <c r="A22" s="28" t="s">
        <v>144</v>
      </c>
      <c r="B22" s="29" t="s">
        <v>25</v>
      </c>
      <c r="C22" s="30"/>
      <c r="D22" s="28" t="s">
        <v>127</v>
      </c>
      <c r="E22" s="29" t="s">
        <v>25</v>
      </c>
    </row>
    <row r="23" spans="1:5" ht="17.100000000000001" customHeight="1">
      <c r="A23" s="28" t="s">
        <v>145</v>
      </c>
      <c r="B23" s="29" t="s">
        <v>25</v>
      </c>
      <c r="C23" s="30"/>
      <c r="D23" s="32" t="s">
        <v>146</v>
      </c>
      <c r="E23" s="33">
        <v>136181593151</v>
      </c>
    </row>
    <row r="24" spans="1:5" ht="17.100000000000001" customHeight="1">
      <c r="A24" s="28" t="s">
        <v>147</v>
      </c>
      <c r="B24" s="29" t="s">
        <v>25</v>
      </c>
      <c r="C24" s="30"/>
      <c r="D24" s="28" t="s">
        <v>148</v>
      </c>
      <c r="E24" s="30"/>
    </row>
    <row r="25" spans="1:5" ht="17.100000000000001" customHeight="1">
      <c r="A25" s="28" t="s">
        <v>149</v>
      </c>
      <c r="B25" s="29">
        <v>287963874</v>
      </c>
      <c r="C25" s="30"/>
      <c r="D25" s="28" t="s">
        <v>150</v>
      </c>
      <c r="E25" s="29">
        <v>553528279232</v>
      </c>
    </row>
    <row r="26" spans="1:5" ht="17.100000000000001" customHeight="1">
      <c r="A26" s="28" t="s">
        <v>151</v>
      </c>
      <c r="B26" s="29">
        <v>338087980857</v>
      </c>
      <c r="C26" s="30"/>
      <c r="D26" s="28" t="s">
        <v>152</v>
      </c>
      <c r="E26" s="29">
        <v>-133934773088</v>
      </c>
    </row>
    <row r="27" spans="1:5" ht="17.100000000000001" customHeight="1">
      <c r="A27" s="28" t="s">
        <v>122</v>
      </c>
      <c r="B27" s="29">
        <v>47493418547</v>
      </c>
      <c r="C27" s="30"/>
      <c r="D27" s="30"/>
      <c r="E27" s="30"/>
    </row>
    <row r="28" spans="1:5" ht="17.100000000000001" customHeight="1">
      <c r="A28" s="28" t="s">
        <v>126</v>
      </c>
      <c r="B28" s="29">
        <v>3512869220</v>
      </c>
      <c r="C28" s="30"/>
      <c r="D28" s="30"/>
      <c r="E28" s="30"/>
    </row>
    <row r="29" spans="1:5" ht="17.100000000000001" customHeight="1">
      <c r="A29" s="28" t="s">
        <v>128</v>
      </c>
      <c r="B29" s="29">
        <v>-2739548442</v>
      </c>
      <c r="C29" s="30"/>
      <c r="D29" s="30"/>
      <c r="E29" s="30"/>
    </row>
    <row r="30" spans="1:5" ht="17.100000000000001" customHeight="1">
      <c r="A30" s="28" t="s">
        <v>130</v>
      </c>
      <c r="B30" s="29">
        <v>757175475986</v>
      </c>
      <c r="C30" s="30"/>
      <c r="D30" s="30"/>
      <c r="E30" s="30"/>
    </row>
    <row r="31" spans="1:5" ht="17.100000000000001" customHeight="1">
      <c r="A31" s="28" t="s">
        <v>132</v>
      </c>
      <c r="B31" s="29">
        <v>-469352812210</v>
      </c>
      <c r="C31" s="30"/>
      <c r="D31" s="30"/>
      <c r="E31" s="30"/>
    </row>
    <row r="32" spans="1:5" ht="17.100000000000001" customHeight="1">
      <c r="A32" s="28" t="s">
        <v>145</v>
      </c>
      <c r="B32" s="29" t="s">
        <v>25</v>
      </c>
      <c r="C32" s="30"/>
      <c r="D32" s="30"/>
      <c r="E32" s="30"/>
    </row>
    <row r="33" spans="1:5" ht="17.100000000000001" customHeight="1">
      <c r="A33" s="28" t="s">
        <v>147</v>
      </c>
      <c r="B33" s="29" t="s">
        <v>25</v>
      </c>
      <c r="C33" s="30"/>
      <c r="D33" s="30"/>
      <c r="E33" s="30"/>
    </row>
    <row r="34" spans="1:5" ht="17.100000000000001" customHeight="1">
      <c r="A34" s="28" t="s">
        <v>149</v>
      </c>
      <c r="B34" s="29">
        <v>1998577756</v>
      </c>
      <c r="C34" s="30"/>
      <c r="D34" s="30"/>
      <c r="E34" s="30"/>
    </row>
    <row r="35" spans="1:5" ht="17.100000000000001" customHeight="1">
      <c r="A35" s="28" t="s">
        <v>153</v>
      </c>
      <c r="B35" s="29">
        <v>29340268643</v>
      </c>
      <c r="C35" s="30"/>
      <c r="D35" s="30"/>
      <c r="E35" s="30"/>
    </row>
    <row r="36" spans="1:5" ht="17.100000000000001" customHeight="1">
      <c r="A36" s="28" t="s">
        <v>154</v>
      </c>
      <c r="B36" s="29">
        <v>-26913747530</v>
      </c>
      <c r="C36" s="30"/>
      <c r="D36" s="30"/>
      <c r="E36" s="30"/>
    </row>
    <row r="37" spans="1:5" ht="17.100000000000001" customHeight="1">
      <c r="A37" s="28" t="s">
        <v>155</v>
      </c>
      <c r="B37" s="29">
        <v>88464052</v>
      </c>
      <c r="C37" s="30"/>
      <c r="D37" s="30"/>
      <c r="E37" s="30"/>
    </row>
    <row r="38" spans="1:5" ht="17.100000000000001" customHeight="1">
      <c r="A38" s="28" t="s">
        <v>156</v>
      </c>
      <c r="B38" s="29">
        <v>88463764</v>
      </c>
      <c r="C38" s="30"/>
      <c r="D38" s="30"/>
      <c r="E38" s="30"/>
    </row>
    <row r="39" spans="1:5" ht="17.100000000000001" customHeight="1">
      <c r="A39" s="28" t="s">
        <v>157</v>
      </c>
      <c r="B39" s="29">
        <v>288</v>
      </c>
      <c r="C39" s="30"/>
      <c r="D39" s="30"/>
      <c r="E39" s="30"/>
    </row>
    <row r="40" spans="1:5" ht="17.100000000000001" customHeight="1">
      <c r="A40" s="28" t="s">
        <v>158</v>
      </c>
      <c r="B40" s="29">
        <v>15438792687</v>
      </c>
      <c r="C40" s="30"/>
      <c r="D40" s="30"/>
      <c r="E40" s="30"/>
    </row>
    <row r="41" spans="1:5" ht="17.100000000000001" customHeight="1">
      <c r="A41" s="28" t="s">
        <v>159</v>
      </c>
      <c r="B41" s="29">
        <v>9219888167</v>
      </c>
      <c r="C41" s="30"/>
      <c r="D41" s="30"/>
      <c r="E41" s="30"/>
    </row>
    <row r="42" spans="1:5" ht="17.100000000000001" customHeight="1">
      <c r="A42" s="28" t="s">
        <v>160</v>
      </c>
      <c r="B42" s="29" t="s">
        <v>25</v>
      </c>
      <c r="C42" s="30"/>
      <c r="D42" s="30"/>
      <c r="E42" s="30"/>
    </row>
    <row r="43" spans="1:5" ht="17.100000000000001" customHeight="1">
      <c r="A43" s="28" t="s">
        <v>161</v>
      </c>
      <c r="B43" s="29">
        <v>9219888167</v>
      </c>
      <c r="C43" s="30"/>
      <c r="D43" s="30"/>
      <c r="E43" s="30"/>
    </row>
    <row r="44" spans="1:5" ht="17.100000000000001" customHeight="1">
      <c r="A44" s="28" t="s">
        <v>145</v>
      </c>
      <c r="B44" s="29" t="s">
        <v>25</v>
      </c>
      <c r="C44" s="30"/>
      <c r="D44" s="30"/>
      <c r="E44" s="30"/>
    </row>
    <row r="45" spans="1:5" ht="17.100000000000001" customHeight="1">
      <c r="A45" s="28" t="s">
        <v>162</v>
      </c>
      <c r="B45" s="29" t="s">
        <v>25</v>
      </c>
      <c r="C45" s="30"/>
      <c r="D45" s="30"/>
      <c r="E45" s="30"/>
    </row>
    <row r="46" spans="1:5" ht="17.100000000000001" customHeight="1">
      <c r="A46" s="28" t="s">
        <v>163</v>
      </c>
      <c r="B46" s="29">
        <v>1971147379</v>
      </c>
      <c r="C46" s="30"/>
      <c r="D46" s="30"/>
      <c r="E46" s="30"/>
    </row>
    <row r="47" spans="1:5" ht="17.100000000000001" customHeight="1">
      <c r="A47" s="28" t="s">
        <v>164</v>
      </c>
      <c r="B47" s="29">
        <v>284954932</v>
      </c>
      <c r="C47" s="30"/>
      <c r="D47" s="30"/>
      <c r="E47" s="30"/>
    </row>
    <row r="48" spans="1:5" ht="17.100000000000001" customHeight="1">
      <c r="A48" s="28" t="s">
        <v>165</v>
      </c>
      <c r="B48" s="29">
        <v>4068931495</v>
      </c>
      <c r="C48" s="30"/>
      <c r="D48" s="30"/>
      <c r="E48" s="30"/>
    </row>
    <row r="49" spans="1:5" ht="17.100000000000001" customHeight="1">
      <c r="A49" s="28" t="s">
        <v>166</v>
      </c>
      <c r="B49" s="29" t="s">
        <v>25</v>
      </c>
      <c r="C49" s="30"/>
      <c r="D49" s="30"/>
      <c r="E49" s="30"/>
    </row>
    <row r="50" spans="1:5" ht="17.100000000000001" customHeight="1">
      <c r="A50" s="28" t="s">
        <v>145</v>
      </c>
      <c r="B50" s="29">
        <v>4068931495</v>
      </c>
      <c r="C50" s="30"/>
      <c r="D50" s="30"/>
      <c r="E50" s="30"/>
    </row>
    <row r="51" spans="1:5" ht="17.100000000000001" customHeight="1">
      <c r="A51" s="28" t="s">
        <v>157</v>
      </c>
      <c r="B51" s="29" t="s">
        <v>25</v>
      </c>
      <c r="C51" s="30"/>
      <c r="D51" s="30"/>
      <c r="E51" s="30"/>
    </row>
    <row r="52" spans="1:5" ht="17.100000000000001" customHeight="1">
      <c r="A52" s="28" t="s">
        <v>167</v>
      </c>
      <c r="B52" s="29">
        <v>-106129286</v>
      </c>
      <c r="C52" s="30"/>
      <c r="D52" s="30"/>
      <c r="E52" s="30"/>
    </row>
    <row r="53" spans="1:5" ht="17.100000000000001" customHeight="1">
      <c r="A53" s="28" t="s">
        <v>168</v>
      </c>
      <c r="B53" s="29">
        <v>12447373773</v>
      </c>
      <c r="C53" s="30"/>
      <c r="D53" s="30"/>
      <c r="E53" s="30"/>
    </row>
    <row r="54" spans="1:5" ht="17.100000000000001" customHeight="1">
      <c r="A54" s="28" t="s">
        <v>169</v>
      </c>
      <c r="B54" s="29">
        <v>1856130576</v>
      </c>
      <c r="C54" s="30"/>
      <c r="D54" s="30"/>
      <c r="E54" s="30"/>
    </row>
    <row r="55" spans="1:5" ht="17.100000000000001" customHeight="1">
      <c r="A55" s="28" t="s">
        <v>170</v>
      </c>
      <c r="B55" s="29">
        <v>445221126</v>
      </c>
      <c r="C55" s="30"/>
      <c r="D55" s="30"/>
      <c r="E55" s="30"/>
    </row>
    <row r="56" spans="1:5" ht="17.100000000000001" customHeight="1">
      <c r="A56" s="28" t="s">
        <v>171</v>
      </c>
      <c r="B56" s="29">
        <v>34987751</v>
      </c>
      <c r="C56" s="30"/>
      <c r="D56" s="30"/>
      <c r="E56" s="30"/>
    </row>
    <row r="57" spans="1:5" ht="17.100000000000001" customHeight="1">
      <c r="A57" s="28" t="s">
        <v>172</v>
      </c>
      <c r="B57" s="29">
        <v>10165565959</v>
      </c>
      <c r="C57" s="30"/>
      <c r="D57" s="30"/>
      <c r="E57" s="30"/>
    </row>
    <row r="58" spans="1:5" ht="17.100000000000001" customHeight="1">
      <c r="A58" s="28" t="s">
        <v>173</v>
      </c>
      <c r="B58" s="29">
        <v>8658226663</v>
      </c>
      <c r="C58" s="30"/>
      <c r="D58" s="30"/>
      <c r="E58" s="30"/>
    </row>
    <row r="59" spans="1:5" ht="17.100000000000001" customHeight="1">
      <c r="A59" s="28" t="s">
        <v>174</v>
      </c>
      <c r="B59" s="29">
        <v>1507339296</v>
      </c>
      <c r="C59" s="30"/>
      <c r="D59" s="30"/>
      <c r="E59" s="30"/>
    </row>
    <row r="60" spans="1:5" ht="17.100000000000001" customHeight="1">
      <c r="A60" s="28" t="s">
        <v>175</v>
      </c>
      <c r="B60" s="29" t="s">
        <v>25</v>
      </c>
      <c r="C60" s="30"/>
      <c r="D60" s="30"/>
      <c r="E60" s="30"/>
    </row>
    <row r="61" spans="1:5" ht="17.100000000000001" customHeight="1">
      <c r="A61" s="28" t="s">
        <v>127</v>
      </c>
      <c r="B61" s="29" t="s">
        <v>25</v>
      </c>
      <c r="C61" s="30"/>
      <c r="D61" s="30"/>
      <c r="E61" s="30"/>
    </row>
    <row r="62" spans="1:5" ht="17.100000000000001" customHeight="1">
      <c r="A62" s="28" t="s">
        <v>176</v>
      </c>
      <c r="B62" s="29">
        <v>-54531639</v>
      </c>
      <c r="C62" s="30"/>
      <c r="D62" s="32" t="s">
        <v>177</v>
      </c>
      <c r="E62" s="33">
        <v>419593506144</v>
      </c>
    </row>
    <row r="63" spans="1:5" ht="17.100000000000001" customHeight="1">
      <c r="A63" s="32" t="s">
        <v>178</v>
      </c>
      <c r="B63" s="33">
        <v>555775099295</v>
      </c>
      <c r="C63" s="34"/>
      <c r="D63" s="32" t="s">
        <v>179</v>
      </c>
      <c r="E63" s="33">
        <v>555775099295</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10"/>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75" defaultRowHeight="11.25"/>
  <cols>
    <col min="1" max="1" width="42.875" style="27" customWidth="1"/>
    <col min="2" max="3" width="8.875" style="27" hidden="1" customWidth="1"/>
    <col min="4" max="4" width="10.875" style="27" customWidth="1"/>
    <col min="5" max="5" width="15.875" style="27" customWidth="1"/>
    <col min="6" max="7" width="30.875" style="27" customWidth="1"/>
    <col min="8" max="16384" width="8.875" style="27"/>
  </cols>
  <sheetData>
    <row r="1" spans="1:5" ht="17.100000000000001" customHeight="1">
      <c r="E1" s="9" t="s">
        <v>180</v>
      </c>
    </row>
    <row r="2" spans="1:5" ht="21">
      <c r="A2" s="146" t="s">
        <v>410</v>
      </c>
      <c r="B2" s="147"/>
      <c r="C2" s="147"/>
      <c r="D2" s="147"/>
      <c r="E2" s="147"/>
    </row>
    <row r="3" spans="1:5" ht="13.5">
      <c r="A3" s="148" t="s">
        <v>488</v>
      </c>
      <c r="B3" s="147"/>
      <c r="C3" s="147"/>
      <c r="D3" s="147"/>
      <c r="E3" s="147"/>
    </row>
    <row r="4" spans="1:5" ht="13.5">
      <c r="A4" s="148" t="s">
        <v>489</v>
      </c>
      <c r="B4" s="147"/>
      <c r="C4" s="147"/>
      <c r="D4" s="147"/>
      <c r="E4" s="147"/>
    </row>
    <row r="5" spans="1:5" ht="13.5">
      <c r="A5" s="10" t="s">
        <v>411</v>
      </c>
    </row>
    <row r="6" spans="1:5" ht="17.100000000000001" customHeight="1">
      <c r="A6" s="10" t="s">
        <v>399</v>
      </c>
      <c r="E6" s="11" t="s">
        <v>112</v>
      </c>
    </row>
    <row r="7" spans="1:5" ht="27" customHeight="1">
      <c r="A7" s="152" t="s">
        <v>113</v>
      </c>
      <c r="B7" s="152"/>
      <c r="C7" s="152"/>
      <c r="D7" s="152" t="s">
        <v>97</v>
      </c>
      <c r="E7" s="152"/>
    </row>
    <row r="8" spans="1:5" ht="17.100000000000001" customHeight="1">
      <c r="A8" s="149" t="s">
        <v>181</v>
      </c>
      <c r="B8" s="149"/>
      <c r="C8" s="149"/>
      <c r="D8" s="150">
        <v>111023351569</v>
      </c>
      <c r="E8" s="151"/>
    </row>
    <row r="9" spans="1:5" ht="17.100000000000001" customHeight="1">
      <c r="A9" s="149" t="s">
        <v>182</v>
      </c>
      <c r="B9" s="149"/>
      <c r="C9" s="149"/>
      <c r="D9" s="150">
        <v>65315385911</v>
      </c>
      <c r="E9" s="151"/>
    </row>
    <row r="10" spans="1:5" ht="17.100000000000001" customHeight="1">
      <c r="A10" s="149" t="s">
        <v>183</v>
      </c>
      <c r="B10" s="149"/>
      <c r="C10" s="149"/>
      <c r="D10" s="150">
        <v>20559611989</v>
      </c>
      <c r="E10" s="151"/>
    </row>
    <row r="11" spans="1:5" ht="17.100000000000001" customHeight="1">
      <c r="A11" s="149" t="s">
        <v>184</v>
      </c>
      <c r="B11" s="149"/>
      <c r="C11" s="149"/>
      <c r="D11" s="150">
        <v>16600002600</v>
      </c>
      <c r="E11" s="151"/>
    </row>
    <row r="12" spans="1:5" ht="17.100000000000001" customHeight="1">
      <c r="A12" s="149" t="s">
        <v>185</v>
      </c>
      <c r="B12" s="149"/>
      <c r="C12" s="149"/>
      <c r="D12" s="150">
        <v>1501607438</v>
      </c>
      <c r="E12" s="151"/>
    </row>
    <row r="13" spans="1:5" ht="17.100000000000001" customHeight="1">
      <c r="A13" s="149" t="s">
        <v>186</v>
      </c>
      <c r="B13" s="149"/>
      <c r="C13" s="149"/>
      <c r="D13" s="150">
        <v>1682613758</v>
      </c>
      <c r="E13" s="151"/>
    </row>
    <row r="14" spans="1:5" ht="17.100000000000001" customHeight="1">
      <c r="A14" s="149" t="s">
        <v>145</v>
      </c>
      <c r="B14" s="149"/>
      <c r="C14" s="149"/>
      <c r="D14" s="150">
        <v>775388193</v>
      </c>
      <c r="E14" s="151"/>
    </row>
    <row r="15" spans="1:5" ht="17.100000000000001" customHeight="1">
      <c r="A15" s="149" t="s">
        <v>187</v>
      </c>
      <c r="B15" s="149"/>
      <c r="C15" s="149"/>
      <c r="D15" s="150">
        <v>43763158323</v>
      </c>
      <c r="E15" s="151"/>
    </row>
    <row r="16" spans="1:5" ht="17.100000000000001" customHeight="1">
      <c r="A16" s="149" t="s">
        <v>188</v>
      </c>
      <c r="B16" s="149"/>
      <c r="C16" s="149"/>
      <c r="D16" s="150">
        <v>19960396585</v>
      </c>
      <c r="E16" s="151"/>
    </row>
    <row r="17" spans="1:5" ht="17.100000000000001" customHeight="1">
      <c r="A17" s="149" t="s">
        <v>189</v>
      </c>
      <c r="B17" s="149"/>
      <c r="C17" s="149"/>
      <c r="D17" s="150">
        <v>1793932294</v>
      </c>
      <c r="E17" s="151"/>
    </row>
    <row r="18" spans="1:5" ht="17.100000000000001" customHeight="1">
      <c r="A18" s="149" t="s">
        <v>190</v>
      </c>
      <c r="B18" s="149"/>
      <c r="C18" s="149"/>
      <c r="D18" s="150">
        <v>22008829444</v>
      </c>
      <c r="E18" s="151"/>
    </row>
    <row r="19" spans="1:5" ht="17.100000000000001" customHeight="1">
      <c r="A19" s="149" t="s">
        <v>145</v>
      </c>
      <c r="B19" s="149"/>
      <c r="C19" s="149"/>
      <c r="D19" s="150" t="s">
        <v>25</v>
      </c>
      <c r="E19" s="151"/>
    </row>
    <row r="20" spans="1:5" ht="17.100000000000001" customHeight="1">
      <c r="A20" s="149" t="s">
        <v>191</v>
      </c>
      <c r="B20" s="149"/>
      <c r="C20" s="149"/>
      <c r="D20" s="150">
        <v>992615599</v>
      </c>
      <c r="E20" s="151"/>
    </row>
    <row r="21" spans="1:5" ht="17.100000000000001" customHeight="1">
      <c r="A21" s="149" t="s">
        <v>192</v>
      </c>
      <c r="B21" s="149"/>
      <c r="C21" s="149"/>
      <c r="D21" s="150">
        <v>505807745</v>
      </c>
      <c r="E21" s="151"/>
    </row>
    <row r="22" spans="1:5" ht="17.100000000000001" customHeight="1">
      <c r="A22" s="149" t="s">
        <v>193</v>
      </c>
      <c r="B22" s="149"/>
      <c r="C22" s="149"/>
      <c r="D22" s="150">
        <v>124037686</v>
      </c>
      <c r="E22" s="151"/>
    </row>
    <row r="23" spans="1:5" ht="17.100000000000001" customHeight="1">
      <c r="A23" s="149" t="s">
        <v>145</v>
      </c>
      <c r="B23" s="149"/>
      <c r="C23" s="149"/>
      <c r="D23" s="150">
        <v>362770168</v>
      </c>
      <c r="E23" s="151"/>
    </row>
    <row r="24" spans="1:5" ht="17.100000000000001" customHeight="1">
      <c r="A24" s="149" t="s">
        <v>194</v>
      </c>
      <c r="B24" s="149"/>
      <c r="C24" s="149"/>
      <c r="D24" s="150">
        <v>45707965658</v>
      </c>
      <c r="E24" s="151"/>
    </row>
    <row r="25" spans="1:5" ht="17.100000000000001" customHeight="1">
      <c r="A25" s="149" t="s">
        <v>195</v>
      </c>
      <c r="B25" s="149"/>
      <c r="C25" s="149"/>
      <c r="D25" s="150">
        <v>9407487415</v>
      </c>
      <c r="E25" s="151"/>
    </row>
    <row r="26" spans="1:5" ht="17.100000000000001" customHeight="1">
      <c r="A26" s="149" t="s">
        <v>196</v>
      </c>
      <c r="B26" s="149"/>
      <c r="C26" s="149"/>
      <c r="D26" s="150">
        <v>20050204124</v>
      </c>
      <c r="E26" s="151"/>
    </row>
    <row r="27" spans="1:5" ht="17.100000000000001" customHeight="1">
      <c r="A27" s="149" t="s">
        <v>197</v>
      </c>
      <c r="B27" s="149"/>
      <c r="C27" s="149"/>
      <c r="D27" s="150">
        <v>16170107000</v>
      </c>
      <c r="E27" s="151"/>
    </row>
    <row r="28" spans="1:5" ht="17.100000000000001" customHeight="1">
      <c r="A28" s="149" t="s">
        <v>157</v>
      </c>
      <c r="B28" s="149"/>
      <c r="C28" s="149"/>
      <c r="D28" s="150">
        <v>80167119</v>
      </c>
      <c r="E28" s="151"/>
    </row>
    <row r="29" spans="1:5" ht="17.100000000000001" customHeight="1">
      <c r="A29" s="149" t="s">
        <v>198</v>
      </c>
      <c r="B29" s="149"/>
      <c r="C29" s="149"/>
      <c r="D29" s="150">
        <v>3620115986</v>
      </c>
      <c r="E29" s="151"/>
    </row>
    <row r="30" spans="1:5" ht="17.100000000000001" customHeight="1">
      <c r="A30" s="149" t="s">
        <v>199</v>
      </c>
      <c r="B30" s="149"/>
      <c r="C30" s="149"/>
      <c r="D30" s="150">
        <v>1937438647</v>
      </c>
      <c r="E30" s="151"/>
    </row>
    <row r="31" spans="1:5" ht="17.100000000000001" customHeight="1">
      <c r="A31" s="149" t="s">
        <v>127</v>
      </c>
      <c r="B31" s="149"/>
      <c r="C31" s="149"/>
      <c r="D31" s="150">
        <v>1682677339</v>
      </c>
      <c r="E31" s="151"/>
    </row>
    <row r="32" spans="1:5" ht="17.100000000000001" customHeight="1">
      <c r="A32" s="153" t="s">
        <v>200</v>
      </c>
      <c r="B32" s="153"/>
      <c r="C32" s="153"/>
      <c r="D32" s="154">
        <v>107403235583</v>
      </c>
      <c r="E32" s="155"/>
    </row>
    <row r="33" spans="1:5" ht="17.100000000000001" customHeight="1">
      <c r="A33" s="149" t="s">
        <v>201</v>
      </c>
      <c r="B33" s="149"/>
      <c r="C33" s="149"/>
      <c r="D33" s="150">
        <v>644627161</v>
      </c>
      <c r="E33" s="151"/>
    </row>
    <row r="34" spans="1:5" ht="17.100000000000001" customHeight="1">
      <c r="A34" s="149" t="s">
        <v>202</v>
      </c>
      <c r="B34" s="149"/>
      <c r="C34" s="149"/>
      <c r="D34" s="150">
        <v>117716171</v>
      </c>
      <c r="E34" s="151"/>
    </row>
    <row r="35" spans="1:5" ht="17.100000000000001" customHeight="1">
      <c r="A35" s="149" t="s">
        <v>203</v>
      </c>
      <c r="B35" s="149"/>
      <c r="C35" s="149"/>
      <c r="D35" s="150">
        <v>526754542</v>
      </c>
      <c r="E35" s="151"/>
    </row>
    <row r="36" spans="1:5" ht="17.100000000000001" customHeight="1">
      <c r="A36" s="149" t="s">
        <v>204</v>
      </c>
      <c r="B36" s="149"/>
      <c r="C36" s="149"/>
      <c r="D36" s="150" t="s">
        <v>25</v>
      </c>
      <c r="E36" s="151"/>
    </row>
    <row r="37" spans="1:5" ht="17.100000000000001" customHeight="1">
      <c r="A37" s="149" t="s">
        <v>205</v>
      </c>
      <c r="B37" s="149"/>
      <c r="C37" s="149"/>
      <c r="D37" s="150" t="s">
        <v>25</v>
      </c>
      <c r="E37" s="151"/>
    </row>
    <row r="38" spans="1:5" ht="17.100000000000001" customHeight="1">
      <c r="A38" s="149" t="s">
        <v>127</v>
      </c>
      <c r="B38" s="149"/>
      <c r="C38" s="149"/>
      <c r="D38" s="150">
        <v>156448</v>
      </c>
      <c r="E38" s="151"/>
    </row>
    <row r="39" spans="1:5" ht="17.100000000000001" customHeight="1">
      <c r="A39" s="149" t="s">
        <v>206</v>
      </c>
      <c r="B39" s="149"/>
      <c r="C39" s="149"/>
      <c r="D39" s="150">
        <v>26371023</v>
      </c>
      <c r="E39" s="151"/>
    </row>
    <row r="40" spans="1:5" ht="17.100000000000001" customHeight="1">
      <c r="A40" s="149" t="s">
        <v>207</v>
      </c>
      <c r="B40" s="149"/>
      <c r="C40" s="149"/>
      <c r="D40" s="150">
        <v>24161682</v>
      </c>
      <c r="E40" s="151"/>
    </row>
    <row r="41" spans="1:5" ht="17.100000000000001" customHeight="1">
      <c r="A41" s="149" t="s">
        <v>127</v>
      </c>
      <c r="B41" s="149"/>
      <c r="C41" s="149"/>
      <c r="D41" s="150">
        <v>2209341</v>
      </c>
      <c r="E41" s="151"/>
    </row>
    <row r="42" spans="1:5" ht="17.100000000000001" customHeight="1">
      <c r="A42" s="153" t="s">
        <v>208</v>
      </c>
      <c r="B42" s="153"/>
      <c r="C42" s="153"/>
      <c r="D42" s="154">
        <v>108021491721</v>
      </c>
      <c r="E42" s="155"/>
    </row>
    <row r="43" spans="1:5" ht="17.100000000000001"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10"/>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7" customWidth="1"/>
    <col min="2" max="7" width="18.875" style="27" customWidth="1"/>
    <col min="8" max="16384" width="8.875" style="27"/>
  </cols>
  <sheetData>
    <row r="1" spans="1:5" ht="17.100000000000001" customHeight="1">
      <c r="E1" s="9" t="s">
        <v>209</v>
      </c>
    </row>
    <row r="2" spans="1:5" ht="21">
      <c r="A2" s="146" t="s">
        <v>409</v>
      </c>
      <c r="B2" s="147"/>
      <c r="C2" s="147"/>
      <c r="D2" s="147"/>
      <c r="E2" s="147"/>
    </row>
    <row r="3" spans="1:5" ht="13.5">
      <c r="A3" s="148" t="s">
        <v>488</v>
      </c>
      <c r="B3" s="147"/>
      <c r="C3" s="147"/>
      <c r="D3" s="147"/>
      <c r="E3" s="147"/>
    </row>
    <row r="4" spans="1:5" ht="13.5">
      <c r="A4" s="148" t="s">
        <v>489</v>
      </c>
      <c r="B4" s="147"/>
      <c r="C4" s="147"/>
      <c r="D4" s="147"/>
      <c r="E4" s="147"/>
    </row>
    <row r="5" spans="1:5" ht="13.5">
      <c r="A5" s="10" t="s">
        <v>411</v>
      </c>
    </row>
    <row r="6" spans="1:5" ht="17.100000000000001" customHeight="1">
      <c r="A6" s="10" t="s">
        <v>399</v>
      </c>
      <c r="E6" s="11" t="s">
        <v>112</v>
      </c>
    </row>
    <row r="7" spans="1:5" ht="27" customHeight="1">
      <c r="A7" s="31" t="s">
        <v>113</v>
      </c>
      <c r="B7" s="31" t="s">
        <v>10</v>
      </c>
      <c r="C7" s="31" t="s">
        <v>210</v>
      </c>
      <c r="D7" s="31" t="s">
        <v>211</v>
      </c>
      <c r="E7" s="31"/>
    </row>
    <row r="8" spans="1:5" ht="17.100000000000001" customHeight="1">
      <c r="A8" s="32" t="s">
        <v>212</v>
      </c>
      <c r="B8" s="33">
        <v>435088745104</v>
      </c>
      <c r="C8" s="33">
        <v>565681604502</v>
      </c>
      <c r="D8" s="33">
        <v>-130592859398</v>
      </c>
      <c r="E8" s="34"/>
    </row>
    <row r="9" spans="1:5" ht="17.100000000000001" customHeight="1">
      <c r="A9" s="28" t="s">
        <v>213</v>
      </c>
      <c r="B9" s="29">
        <v>-108021491721</v>
      </c>
      <c r="C9" s="30"/>
      <c r="D9" s="29">
        <v>-108021491721</v>
      </c>
      <c r="E9" s="30"/>
    </row>
    <row r="10" spans="1:5" ht="17.100000000000001" customHeight="1">
      <c r="A10" s="28" t="s">
        <v>214</v>
      </c>
      <c r="B10" s="29">
        <v>92741885920</v>
      </c>
      <c r="C10" s="30"/>
      <c r="D10" s="29">
        <v>92741885920</v>
      </c>
      <c r="E10" s="30"/>
    </row>
    <row r="11" spans="1:5" ht="17.100000000000001" customHeight="1">
      <c r="A11" s="28" t="s">
        <v>215</v>
      </c>
      <c r="B11" s="29">
        <v>69679517924</v>
      </c>
      <c r="C11" s="30"/>
      <c r="D11" s="29">
        <v>69679517924</v>
      </c>
      <c r="E11" s="30"/>
    </row>
    <row r="12" spans="1:5" ht="17.100000000000001" customHeight="1">
      <c r="A12" s="28" t="s">
        <v>216</v>
      </c>
      <c r="B12" s="29">
        <v>23062367996</v>
      </c>
      <c r="C12" s="30"/>
      <c r="D12" s="29">
        <v>23062367996</v>
      </c>
      <c r="E12" s="30"/>
    </row>
    <row r="13" spans="1:5" ht="17.100000000000001" customHeight="1">
      <c r="A13" s="32" t="s">
        <v>217</v>
      </c>
      <c r="B13" s="33">
        <v>-15279605801</v>
      </c>
      <c r="C13" s="34"/>
      <c r="D13" s="33">
        <v>-15279605801</v>
      </c>
      <c r="E13" s="34"/>
    </row>
    <row r="14" spans="1:5" ht="17.100000000000001" customHeight="1">
      <c r="A14" s="28" t="s">
        <v>218</v>
      </c>
      <c r="B14" s="30"/>
      <c r="C14" s="29">
        <v>-11937692111</v>
      </c>
      <c r="D14" s="29">
        <v>11937692111</v>
      </c>
      <c r="E14" s="30"/>
    </row>
    <row r="15" spans="1:5" ht="17.100000000000001" customHeight="1">
      <c r="A15" s="28" t="s">
        <v>219</v>
      </c>
      <c r="B15" s="30"/>
      <c r="C15" s="29">
        <v>13523871610</v>
      </c>
      <c r="D15" s="29">
        <v>-13523871610</v>
      </c>
      <c r="E15" s="30"/>
    </row>
    <row r="16" spans="1:5" ht="17.100000000000001" customHeight="1">
      <c r="A16" s="28" t="s">
        <v>220</v>
      </c>
      <c r="B16" s="30"/>
      <c r="C16" s="29">
        <v>-22163435041</v>
      </c>
      <c r="D16" s="29">
        <v>22163435041</v>
      </c>
      <c r="E16" s="30"/>
    </row>
    <row r="17" spans="1:5" ht="17.100000000000001" customHeight="1">
      <c r="A17" s="28" t="s">
        <v>221</v>
      </c>
      <c r="B17" s="30"/>
      <c r="C17" s="29">
        <v>831515540</v>
      </c>
      <c r="D17" s="29">
        <v>-831515540</v>
      </c>
      <c r="E17" s="30"/>
    </row>
    <row r="18" spans="1:5" ht="17.100000000000001" customHeight="1">
      <c r="A18" s="28" t="s">
        <v>222</v>
      </c>
      <c r="B18" s="30"/>
      <c r="C18" s="29">
        <v>-4129644220</v>
      </c>
      <c r="D18" s="29">
        <v>4129644220</v>
      </c>
      <c r="E18" s="30"/>
    </row>
    <row r="19" spans="1:5" ht="17.100000000000001" customHeight="1">
      <c r="A19" s="28" t="s">
        <v>223</v>
      </c>
      <c r="B19" s="29" t="s">
        <v>25</v>
      </c>
      <c r="C19" s="29" t="s">
        <v>25</v>
      </c>
      <c r="D19" s="30"/>
      <c r="E19" s="30"/>
    </row>
    <row r="20" spans="1:5" ht="17.100000000000001" customHeight="1">
      <c r="A20" s="28" t="s">
        <v>224</v>
      </c>
      <c r="B20" s="29">
        <v>-215633159</v>
      </c>
      <c r="C20" s="29">
        <v>-215633159</v>
      </c>
      <c r="D20" s="30"/>
      <c r="E20" s="30"/>
    </row>
    <row r="21" spans="1:5" ht="17.100000000000001" customHeight="1">
      <c r="A21" s="28" t="s">
        <v>225</v>
      </c>
      <c r="B21" s="29" t="s">
        <v>25</v>
      </c>
      <c r="C21" s="29" t="s">
        <v>25</v>
      </c>
      <c r="D21" s="29" t="s">
        <v>25</v>
      </c>
      <c r="E21" s="30"/>
    </row>
    <row r="22" spans="1:5" ht="17.100000000000001" customHeight="1">
      <c r="A22" s="32" t="s">
        <v>226</v>
      </c>
      <c r="B22" s="33">
        <v>-15495238960</v>
      </c>
      <c r="C22" s="33">
        <v>-12153325270</v>
      </c>
      <c r="D22" s="33">
        <v>-3341913690</v>
      </c>
      <c r="E22" s="34"/>
    </row>
    <row r="23" spans="1:5" ht="17.100000000000001" customHeight="1">
      <c r="A23" s="32" t="s">
        <v>227</v>
      </c>
      <c r="B23" s="33">
        <v>419593506144</v>
      </c>
      <c r="C23" s="33">
        <v>553528279232</v>
      </c>
      <c r="D23" s="33">
        <v>-133934773088</v>
      </c>
      <c r="E23" s="34"/>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10"/>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topLeftCell="A2" zoomScaleNormal="100" workbookViewId="0">
      <selection activeCell="G13" sqref="G13"/>
    </sheetView>
  </sheetViews>
  <sheetFormatPr defaultColWidth="8.875" defaultRowHeight="11.25"/>
  <cols>
    <col min="1" max="1" width="30.875" style="39" customWidth="1"/>
    <col min="2" max="11" width="15.875" style="39" customWidth="1"/>
    <col min="12" max="16384" width="8.875" style="39"/>
  </cols>
  <sheetData>
    <row r="1" spans="1:9" ht="21">
      <c r="A1" s="110" t="s">
        <v>343</v>
      </c>
      <c r="B1" s="110"/>
      <c r="C1" s="110"/>
      <c r="D1" s="110"/>
      <c r="E1" s="110"/>
      <c r="F1" s="110"/>
      <c r="G1" s="110"/>
      <c r="H1" s="110"/>
      <c r="I1" s="110"/>
    </row>
    <row r="2" spans="1:9" ht="13.5">
      <c r="A2" s="40" t="s">
        <v>411</v>
      </c>
      <c r="B2" s="40"/>
      <c r="C2" s="40"/>
      <c r="D2" s="40"/>
      <c r="E2" s="40"/>
      <c r="F2" s="40"/>
      <c r="G2" s="40"/>
      <c r="H2" s="40"/>
      <c r="I2" s="41" t="s">
        <v>490</v>
      </c>
    </row>
    <row r="3" spans="1:9" ht="13.5">
      <c r="A3" s="40" t="s">
        <v>399</v>
      </c>
      <c r="B3" s="40"/>
      <c r="C3" s="40"/>
      <c r="D3" s="40"/>
      <c r="E3" s="40"/>
      <c r="F3" s="40"/>
      <c r="G3" s="40"/>
      <c r="H3" s="40"/>
      <c r="I3" s="40"/>
    </row>
    <row r="4" spans="1:9" ht="13.5">
      <c r="A4" s="40"/>
      <c r="B4" s="40"/>
      <c r="C4" s="40"/>
      <c r="D4" s="40"/>
      <c r="E4" s="40"/>
      <c r="F4" s="40"/>
      <c r="G4" s="40"/>
      <c r="H4" s="40"/>
      <c r="I4" s="41" t="s">
        <v>512</v>
      </c>
    </row>
    <row r="5" spans="1:9" ht="22.5">
      <c r="A5" s="42" t="s">
        <v>82</v>
      </c>
      <c r="B5" s="43" t="s">
        <v>344</v>
      </c>
      <c r="C5" s="42" t="s">
        <v>345</v>
      </c>
      <c r="D5" s="42" t="s">
        <v>346</v>
      </c>
      <c r="E5" s="42" t="s">
        <v>347</v>
      </c>
      <c r="F5" s="42" t="s">
        <v>348</v>
      </c>
      <c r="G5" s="42" t="s">
        <v>349</v>
      </c>
      <c r="H5" s="42" t="s">
        <v>350</v>
      </c>
      <c r="I5" s="42" t="s">
        <v>10</v>
      </c>
    </row>
    <row r="6" spans="1:9" ht="14.1" customHeight="1">
      <c r="A6" s="44" t="s">
        <v>332</v>
      </c>
      <c r="B6" s="84">
        <v>18976820216</v>
      </c>
      <c r="C6" s="84">
        <v>91881578707</v>
      </c>
      <c r="D6" s="84">
        <v>11455187565</v>
      </c>
      <c r="E6" s="84">
        <v>18016787548</v>
      </c>
      <c r="F6" s="84">
        <v>7042521080</v>
      </c>
      <c r="G6" s="84">
        <v>5361197587</v>
      </c>
      <c r="H6" s="84">
        <v>32408525683</v>
      </c>
      <c r="I6" s="84">
        <v>186140325798</v>
      </c>
    </row>
    <row r="7" spans="1:9" ht="14.1" customHeight="1">
      <c r="A7" s="44" t="s">
        <v>333</v>
      </c>
      <c r="B7" s="84">
        <v>12053504653</v>
      </c>
      <c r="C7" s="84">
        <v>30617442067</v>
      </c>
      <c r="D7" s="84">
        <v>4218907845</v>
      </c>
      <c r="E7" s="84">
        <v>3791665697</v>
      </c>
      <c r="F7" s="84">
        <v>2714121775</v>
      </c>
      <c r="G7" s="84">
        <v>1069133503</v>
      </c>
      <c r="H7" s="84">
        <v>11101770780</v>
      </c>
      <c r="I7" s="84">
        <v>65725854988</v>
      </c>
    </row>
    <row r="8" spans="1:9" ht="14.1" customHeight="1">
      <c r="A8" s="44" t="s">
        <v>334</v>
      </c>
      <c r="B8" s="84" t="s">
        <v>25</v>
      </c>
      <c r="C8" s="84" t="s">
        <v>25</v>
      </c>
      <c r="D8" s="84" t="s">
        <v>25</v>
      </c>
      <c r="E8" s="84" t="s">
        <v>25</v>
      </c>
      <c r="F8" s="84">
        <v>2570880000</v>
      </c>
      <c r="G8" s="84" t="s">
        <v>25</v>
      </c>
      <c r="H8" s="84" t="s">
        <v>25</v>
      </c>
      <c r="I8" s="84">
        <v>2570880000</v>
      </c>
    </row>
    <row r="9" spans="1:9" ht="14.1" customHeight="1">
      <c r="A9" s="44" t="s">
        <v>335</v>
      </c>
      <c r="B9" s="84">
        <v>6613246705</v>
      </c>
      <c r="C9" s="84">
        <v>58574293192</v>
      </c>
      <c r="D9" s="84">
        <v>7034811346</v>
      </c>
      <c r="E9" s="84">
        <v>13991383863</v>
      </c>
      <c r="F9" s="84">
        <v>1407768589</v>
      </c>
      <c r="G9" s="84">
        <v>3180880597</v>
      </c>
      <c r="H9" s="84">
        <v>20844522870</v>
      </c>
      <c r="I9" s="84">
        <v>112350158476</v>
      </c>
    </row>
    <row r="10" spans="1:9" ht="14.1" customHeight="1">
      <c r="A10" s="44" t="s">
        <v>336</v>
      </c>
      <c r="B10" s="84">
        <v>111768856</v>
      </c>
      <c r="C10" s="84">
        <v>2514256256</v>
      </c>
      <c r="D10" s="84">
        <v>201468374</v>
      </c>
      <c r="E10" s="84">
        <v>222410948</v>
      </c>
      <c r="F10" s="84">
        <v>349750716</v>
      </c>
      <c r="G10" s="84">
        <v>1056760127</v>
      </c>
      <c r="H10" s="84">
        <v>395219580</v>
      </c>
      <c r="I10" s="84">
        <v>4933045087</v>
      </c>
    </row>
    <row r="11" spans="1:9" ht="14.1" customHeight="1">
      <c r="A11" s="44" t="s">
        <v>337</v>
      </c>
      <c r="B11" s="84">
        <v>2</v>
      </c>
      <c r="C11" s="84" t="s">
        <v>25</v>
      </c>
      <c r="D11" s="84" t="s">
        <v>25</v>
      </c>
      <c r="E11" s="84" t="s">
        <v>25</v>
      </c>
      <c r="F11" s="84" t="s">
        <v>25</v>
      </c>
      <c r="G11" s="84" t="s">
        <v>25</v>
      </c>
      <c r="H11" s="84" t="s">
        <v>25</v>
      </c>
      <c r="I11" s="84">
        <v>2</v>
      </c>
    </row>
    <row r="12" spans="1:9" ht="14.1" customHeight="1">
      <c r="A12" s="44" t="s">
        <v>338</v>
      </c>
      <c r="B12" s="84" t="s">
        <v>25</v>
      </c>
      <c r="C12" s="84" t="s">
        <v>25</v>
      </c>
      <c r="D12" s="84" t="s">
        <v>25</v>
      </c>
      <c r="E12" s="84" t="s">
        <v>25</v>
      </c>
      <c r="F12" s="84" t="s">
        <v>25</v>
      </c>
      <c r="G12" s="84" t="s">
        <v>25</v>
      </c>
      <c r="H12" s="84" t="s">
        <v>25</v>
      </c>
      <c r="I12" s="84" t="s">
        <v>25</v>
      </c>
    </row>
    <row r="13" spans="1:9" ht="14.1" customHeight="1">
      <c r="A13" s="44" t="s">
        <v>339</v>
      </c>
      <c r="B13" s="84" t="s">
        <v>25</v>
      </c>
      <c r="C13" s="84" t="s">
        <v>25</v>
      </c>
      <c r="D13" s="84" t="s">
        <v>25</v>
      </c>
      <c r="E13" s="84" t="s">
        <v>25</v>
      </c>
      <c r="F13" s="84" t="s">
        <v>25</v>
      </c>
      <c r="G13" s="84" t="s">
        <v>25</v>
      </c>
      <c r="H13" s="84" t="s">
        <v>25</v>
      </c>
      <c r="I13" s="84" t="s">
        <v>25</v>
      </c>
    </row>
    <row r="14" spans="1:9" ht="14.1" customHeight="1">
      <c r="A14" s="44" t="s">
        <v>505</v>
      </c>
      <c r="B14" s="84" t="s">
        <v>25</v>
      </c>
      <c r="C14" s="84" t="s">
        <v>25</v>
      </c>
      <c r="D14" s="84" t="s">
        <v>25</v>
      </c>
      <c r="E14" s="84" t="s">
        <v>25</v>
      </c>
      <c r="F14" s="84" t="s">
        <v>25</v>
      </c>
      <c r="G14" s="84" t="s">
        <v>25</v>
      </c>
      <c r="H14" s="84" t="s">
        <v>25</v>
      </c>
      <c r="I14" s="84" t="s">
        <v>25</v>
      </c>
    </row>
    <row r="15" spans="1:9" ht="14.1" customHeight="1">
      <c r="A15" s="44" t="s">
        <v>340</v>
      </c>
      <c r="B15" s="84">
        <v>198300000</v>
      </c>
      <c r="C15" s="84">
        <v>175587192</v>
      </c>
      <c r="D15" s="84" t="s">
        <v>25</v>
      </c>
      <c r="E15" s="84">
        <v>11327040</v>
      </c>
      <c r="F15" s="84" t="s">
        <v>25</v>
      </c>
      <c r="G15" s="84">
        <v>54423360</v>
      </c>
      <c r="H15" s="84">
        <v>67012453</v>
      </c>
      <c r="I15" s="84">
        <v>560387245</v>
      </c>
    </row>
    <row r="16" spans="1:9" ht="14.1" customHeight="1">
      <c r="A16" s="44" t="s">
        <v>341</v>
      </c>
      <c r="B16" s="84">
        <v>307880407151</v>
      </c>
      <c r="C16" s="84">
        <v>31890995</v>
      </c>
      <c r="D16" s="84">
        <v>8844710</v>
      </c>
      <c r="E16" s="84">
        <v>155441454</v>
      </c>
      <c r="F16" s="84">
        <v>16489572995</v>
      </c>
      <c r="G16" s="84">
        <v>779003</v>
      </c>
      <c r="H16" s="84">
        <v>258752292</v>
      </c>
      <c r="I16" s="84">
        <v>324930739006</v>
      </c>
    </row>
    <row r="17" spans="1:9" ht="14.1" customHeight="1">
      <c r="A17" s="44" t="s">
        <v>506</v>
      </c>
      <c r="B17" s="84">
        <v>40180526621</v>
      </c>
      <c r="C17" s="84">
        <v>0</v>
      </c>
      <c r="D17" s="84">
        <v>0</v>
      </c>
      <c r="E17" s="84">
        <v>10517136</v>
      </c>
      <c r="F17" s="84">
        <v>7164610123</v>
      </c>
      <c r="G17" s="84">
        <v>3</v>
      </c>
      <c r="H17" s="84">
        <v>258324028</v>
      </c>
      <c r="I17" s="84">
        <v>47628517911</v>
      </c>
    </row>
    <row r="18" spans="1:9" ht="14.1" customHeight="1">
      <c r="A18" s="44" t="s">
        <v>507</v>
      </c>
      <c r="B18" s="84">
        <v>723158713</v>
      </c>
      <c r="C18" s="84">
        <v>26752001</v>
      </c>
      <c r="D18" s="84">
        <v>0</v>
      </c>
      <c r="E18" s="84">
        <v>3729001</v>
      </c>
      <c r="F18" s="84">
        <v>2</v>
      </c>
      <c r="G18" s="84">
        <v>0</v>
      </c>
      <c r="H18" s="84">
        <v>1</v>
      </c>
      <c r="I18" s="84">
        <v>753639718</v>
      </c>
    </row>
    <row r="19" spans="1:9" ht="14.1" customHeight="1">
      <c r="A19" s="44" t="s">
        <v>508</v>
      </c>
      <c r="B19" s="84">
        <v>265009149606</v>
      </c>
      <c r="C19" s="84">
        <v>5138994</v>
      </c>
      <c r="D19" s="84">
        <v>8844710</v>
      </c>
      <c r="E19" s="84">
        <v>122937279</v>
      </c>
      <c r="F19" s="84">
        <v>9297123763</v>
      </c>
      <c r="G19" s="84">
        <v>0</v>
      </c>
      <c r="H19" s="84">
        <v>428263</v>
      </c>
      <c r="I19" s="84">
        <v>274518951421</v>
      </c>
    </row>
    <row r="20" spans="1:9" ht="14.1" customHeight="1">
      <c r="A20" s="44" t="s">
        <v>505</v>
      </c>
      <c r="B20" s="84">
        <v>19858600</v>
      </c>
      <c r="C20" s="84" t="s">
        <v>25</v>
      </c>
      <c r="D20" s="84" t="s">
        <v>25</v>
      </c>
      <c r="E20" s="84" t="s">
        <v>25</v>
      </c>
      <c r="F20" s="84" t="s">
        <v>25</v>
      </c>
      <c r="G20" s="84" t="s">
        <v>25</v>
      </c>
      <c r="H20" s="84" t="s">
        <v>25</v>
      </c>
      <c r="I20" s="84">
        <v>31052200</v>
      </c>
    </row>
    <row r="21" spans="1:9" ht="14.1" customHeight="1">
      <c r="A21" s="44" t="s">
        <v>509</v>
      </c>
      <c r="B21" s="84">
        <v>1947713611</v>
      </c>
      <c r="C21" s="84" t="s">
        <v>25</v>
      </c>
      <c r="D21" s="84" t="s">
        <v>25</v>
      </c>
      <c r="E21" s="84">
        <v>18258038</v>
      </c>
      <c r="F21" s="84">
        <v>27839107</v>
      </c>
      <c r="G21" s="84">
        <v>779000</v>
      </c>
      <c r="H21" s="84" t="s">
        <v>25</v>
      </c>
      <c r="I21" s="84">
        <v>1998577756</v>
      </c>
    </row>
    <row r="22" spans="1:9" ht="14.1" customHeight="1">
      <c r="A22" s="44" t="s">
        <v>342</v>
      </c>
      <c r="B22" s="84">
        <v>635377631</v>
      </c>
      <c r="C22" s="84">
        <v>319571282</v>
      </c>
      <c r="D22" s="84">
        <v>19586949</v>
      </c>
      <c r="E22" s="84">
        <v>34932735</v>
      </c>
      <c r="F22" s="84">
        <v>16581539</v>
      </c>
      <c r="G22" s="84">
        <v>715320246</v>
      </c>
      <c r="H22" s="84">
        <v>170701523</v>
      </c>
      <c r="I22" s="84">
        <v>1928778257</v>
      </c>
    </row>
    <row r="23" spans="1:9" ht="14.1" customHeight="1">
      <c r="A23" s="44" t="s">
        <v>10</v>
      </c>
      <c r="B23" s="84">
        <v>327492604998</v>
      </c>
      <c r="C23" s="84">
        <v>92233040984</v>
      </c>
      <c r="D23" s="84">
        <v>11483619224</v>
      </c>
      <c r="E23" s="84">
        <v>18207161737</v>
      </c>
      <c r="F23" s="84">
        <v>23548675614</v>
      </c>
      <c r="G23" s="84">
        <v>6077296836</v>
      </c>
      <c r="H23" s="84">
        <v>32837979498</v>
      </c>
      <c r="I23" s="84">
        <v>512999843061</v>
      </c>
    </row>
  </sheetData>
  <mergeCells count="1">
    <mergeCell ref="A1:I1"/>
  </mergeCells>
  <phoneticPr fontId="10"/>
  <printOptions horizontalCentered="1"/>
  <pageMargins left="0.59055118110236227" right="0.39370078740157483" top="0.39370078740157483" bottom="0.39370078740157483" header="0.19685039370078741" footer="0.19685039370078741"/>
  <pageSetup paperSize="9" scale="79"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7" customWidth="1"/>
    <col min="2" max="3" width="8.875" style="27" hidden="1" customWidth="1"/>
    <col min="4" max="4" width="10.875" style="27" customWidth="1"/>
    <col min="5" max="5" width="15.875" style="27" customWidth="1"/>
    <col min="6" max="7" width="30.875" style="27" customWidth="1"/>
    <col min="8" max="16384" width="8.875" style="27"/>
  </cols>
  <sheetData>
    <row r="1" spans="1:5" ht="17.100000000000001" customHeight="1">
      <c r="E1" s="9" t="s">
        <v>228</v>
      </c>
    </row>
    <row r="2" spans="1:5" ht="21">
      <c r="A2" s="146" t="s">
        <v>408</v>
      </c>
      <c r="B2" s="147"/>
      <c r="C2" s="147"/>
      <c r="D2" s="147"/>
      <c r="E2" s="147"/>
    </row>
    <row r="3" spans="1:5" ht="13.5">
      <c r="A3" s="148" t="s">
        <v>488</v>
      </c>
      <c r="B3" s="147"/>
      <c r="C3" s="147"/>
      <c r="D3" s="147"/>
      <c r="E3" s="147"/>
    </row>
    <row r="4" spans="1:5" ht="13.5">
      <c r="A4" s="148" t="s">
        <v>489</v>
      </c>
      <c r="B4" s="147"/>
      <c r="C4" s="147"/>
      <c r="D4" s="147"/>
      <c r="E4" s="147"/>
    </row>
    <row r="5" spans="1:5" ht="13.5">
      <c r="A5" s="10" t="s">
        <v>411</v>
      </c>
    </row>
    <row r="6" spans="1:5" ht="17.100000000000001" customHeight="1">
      <c r="A6" s="10" t="s">
        <v>399</v>
      </c>
      <c r="E6" s="11" t="s">
        <v>112</v>
      </c>
    </row>
    <row r="7" spans="1:5" ht="27" customHeight="1">
      <c r="A7" s="152" t="s">
        <v>113</v>
      </c>
      <c r="B7" s="152"/>
      <c r="C7" s="152"/>
      <c r="D7" s="152" t="s">
        <v>97</v>
      </c>
      <c r="E7" s="152"/>
    </row>
    <row r="8" spans="1:5" ht="17.100000000000001" customHeight="1">
      <c r="A8" s="149" t="s">
        <v>229</v>
      </c>
      <c r="B8" s="149"/>
      <c r="C8" s="149"/>
      <c r="D8" s="151"/>
      <c r="E8" s="151"/>
    </row>
    <row r="9" spans="1:5" ht="17.100000000000001" customHeight="1">
      <c r="A9" s="149" t="s">
        <v>230</v>
      </c>
      <c r="B9" s="149"/>
      <c r="C9" s="149"/>
      <c r="D9" s="150">
        <v>89121619184</v>
      </c>
      <c r="E9" s="151"/>
    </row>
    <row r="10" spans="1:5" ht="17.100000000000001" customHeight="1">
      <c r="A10" s="149" t="s">
        <v>231</v>
      </c>
      <c r="B10" s="149"/>
      <c r="C10" s="149"/>
      <c r="D10" s="150">
        <v>41469247132</v>
      </c>
      <c r="E10" s="151"/>
    </row>
    <row r="11" spans="1:5" ht="17.100000000000001" customHeight="1">
      <c r="A11" s="149" t="s">
        <v>232</v>
      </c>
      <c r="B11" s="149"/>
      <c r="C11" s="149"/>
      <c r="D11" s="150">
        <v>18842877881</v>
      </c>
      <c r="E11" s="151"/>
    </row>
    <row r="12" spans="1:5" ht="17.100000000000001" customHeight="1">
      <c r="A12" s="149" t="s">
        <v>233</v>
      </c>
      <c r="B12" s="149"/>
      <c r="C12" s="149"/>
      <c r="D12" s="150">
        <v>21754328879</v>
      </c>
      <c r="E12" s="151"/>
    </row>
    <row r="13" spans="1:5" ht="17.100000000000001" customHeight="1">
      <c r="A13" s="149" t="s">
        <v>234</v>
      </c>
      <c r="B13" s="149"/>
      <c r="C13" s="149"/>
      <c r="D13" s="150">
        <v>505807745</v>
      </c>
      <c r="E13" s="151"/>
    </row>
    <row r="14" spans="1:5" ht="17.100000000000001" customHeight="1">
      <c r="A14" s="149" t="s">
        <v>235</v>
      </c>
      <c r="B14" s="149"/>
      <c r="C14" s="149"/>
      <c r="D14" s="150">
        <v>366232627</v>
      </c>
      <c r="E14" s="151"/>
    </row>
    <row r="15" spans="1:5" ht="17.100000000000001" customHeight="1">
      <c r="A15" s="149" t="s">
        <v>236</v>
      </c>
      <c r="B15" s="149"/>
      <c r="C15" s="149"/>
      <c r="D15" s="150">
        <v>47652372052</v>
      </c>
      <c r="E15" s="151"/>
    </row>
    <row r="16" spans="1:5" ht="17.100000000000001" customHeight="1">
      <c r="A16" s="149" t="s">
        <v>237</v>
      </c>
      <c r="B16" s="149"/>
      <c r="C16" s="149"/>
      <c r="D16" s="150">
        <v>11351893809</v>
      </c>
      <c r="E16" s="151"/>
    </row>
    <row r="17" spans="1:5" ht="17.100000000000001" customHeight="1">
      <c r="A17" s="149" t="s">
        <v>238</v>
      </c>
      <c r="B17" s="149"/>
      <c r="C17" s="149"/>
      <c r="D17" s="150">
        <v>20050204124</v>
      </c>
      <c r="E17" s="151"/>
    </row>
    <row r="18" spans="1:5" ht="17.100000000000001" customHeight="1">
      <c r="A18" s="149" t="s">
        <v>239</v>
      </c>
      <c r="B18" s="149"/>
      <c r="C18" s="149"/>
      <c r="D18" s="150">
        <v>16170107000</v>
      </c>
      <c r="E18" s="151"/>
    </row>
    <row r="19" spans="1:5" ht="17.100000000000001" customHeight="1">
      <c r="A19" s="149" t="s">
        <v>235</v>
      </c>
      <c r="B19" s="149"/>
      <c r="C19" s="149"/>
      <c r="D19" s="150">
        <v>80167119</v>
      </c>
      <c r="E19" s="151"/>
    </row>
    <row r="20" spans="1:5" ht="17.100000000000001" customHeight="1">
      <c r="A20" s="149" t="s">
        <v>240</v>
      </c>
      <c r="B20" s="149"/>
      <c r="C20" s="149"/>
      <c r="D20" s="150">
        <v>94596345120</v>
      </c>
      <c r="E20" s="151"/>
    </row>
    <row r="21" spans="1:5" ht="17.100000000000001" customHeight="1">
      <c r="A21" s="149" t="s">
        <v>241</v>
      </c>
      <c r="B21" s="149"/>
      <c r="C21" s="149"/>
      <c r="D21" s="150">
        <v>69591609347</v>
      </c>
      <c r="E21" s="151"/>
    </row>
    <row r="22" spans="1:5" ht="17.100000000000001" customHeight="1">
      <c r="A22" s="149" t="s">
        <v>242</v>
      </c>
      <c r="B22" s="149"/>
      <c r="C22" s="149"/>
      <c r="D22" s="150">
        <v>21341975738</v>
      </c>
      <c r="E22" s="151"/>
    </row>
    <row r="23" spans="1:5" ht="17.100000000000001" customHeight="1">
      <c r="A23" s="149" t="s">
        <v>243</v>
      </c>
      <c r="B23" s="149"/>
      <c r="C23" s="149"/>
      <c r="D23" s="150">
        <v>1978338145</v>
      </c>
      <c r="E23" s="151"/>
    </row>
    <row r="24" spans="1:5" ht="17.100000000000001" customHeight="1">
      <c r="A24" s="149" t="s">
        <v>244</v>
      </c>
      <c r="B24" s="149"/>
      <c r="C24" s="149"/>
      <c r="D24" s="150">
        <v>1684421890</v>
      </c>
      <c r="E24" s="151"/>
    </row>
    <row r="25" spans="1:5" ht="17.100000000000001" customHeight="1">
      <c r="A25" s="149" t="s">
        <v>245</v>
      </c>
      <c r="B25" s="149"/>
      <c r="C25" s="149"/>
      <c r="D25" s="150">
        <v>501617789</v>
      </c>
      <c r="E25" s="151"/>
    </row>
    <row r="26" spans="1:5" ht="17.100000000000001" customHeight="1">
      <c r="A26" s="149" t="s">
        <v>246</v>
      </c>
      <c r="B26" s="149"/>
      <c r="C26" s="149"/>
      <c r="D26" s="150">
        <v>117716171</v>
      </c>
      <c r="E26" s="151"/>
    </row>
    <row r="27" spans="1:5" ht="17.100000000000001" customHeight="1">
      <c r="A27" s="149" t="s">
        <v>247</v>
      </c>
      <c r="B27" s="149"/>
      <c r="C27" s="149"/>
      <c r="D27" s="150">
        <v>383901618</v>
      </c>
      <c r="E27" s="151"/>
    </row>
    <row r="28" spans="1:5" ht="17.100000000000001" customHeight="1">
      <c r="A28" s="149" t="s">
        <v>248</v>
      </c>
      <c r="B28" s="149"/>
      <c r="C28" s="149"/>
      <c r="D28" s="150">
        <v>62681858</v>
      </c>
      <c r="E28" s="151"/>
    </row>
    <row r="29" spans="1:5" ht="17.100000000000001" customHeight="1">
      <c r="A29" s="153" t="s">
        <v>249</v>
      </c>
      <c r="B29" s="153"/>
      <c r="C29" s="153"/>
      <c r="D29" s="154">
        <v>5035790005</v>
      </c>
      <c r="E29" s="155"/>
    </row>
    <row r="30" spans="1:5" ht="17.100000000000001" customHeight="1">
      <c r="A30" s="149" t="s">
        <v>250</v>
      </c>
      <c r="B30" s="149"/>
      <c r="C30" s="149"/>
      <c r="D30" s="151"/>
      <c r="E30" s="151"/>
    </row>
    <row r="31" spans="1:5" ht="17.100000000000001" customHeight="1">
      <c r="A31" s="149" t="s">
        <v>251</v>
      </c>
      <c r="B31" s="149"/>
      <c r="C31" s="149"/>
      <c r="D31" s="150">
        <v>13843418158</v>
      </c>
      <c r="E31" s="151"/>
    </row>
    <row r="32" spans="1:5" ht="17.100000000000001" customHeight="1">
      <c r="A32" s="149" t="s">
        <v>323</v>
      </c>
      <c r="B32" s="149"/>
      <c r="C32" s="149"/>
      <c r="D32" s="150">
        <v>13521662269</v>
      </c>
      <c r="E32" s="151"/>
    </row>
    <row r="33" spans="1:5" ht="17.100000000000001" customHeight="1">
      <c r="A33" s="149" t="s">
        <v>252</v>
      </c>
      <c r="B33" s="149"/>
      <c r="C33" s="149"/>
      <c r="D33" s="150">
        <v>249755889</v>
      </c>
      <c r="E33" s="151"/>
    </row>
    <row r="34" spans="1:5" ht="17.100000000000001" customHeight="1">
      <c r="A34" s="149" t="s">
        <v>253</v>
      </c>
      <c r="B34" s="149"/>
      <c r="C34" s="149"/>
      <c r="D34" s="150">
        <v>44300000</v>
      </c>
      <c r="E34" s="151"/>
    </row>
    <row r="35" spans="1:5" ht="17.100000000000001" customHeight="1">
      <c r="A35" s="149" t="s">
        <v>254</v>
      </c>
      <c r="B35" s="149"/>
      <c r="C35" s="149"/>
      <c r="D35" s="150">
        <v>27700000</v>
      </c>
      <c r="E35" s="151"/>
    </row>
    <row r="36" spans="1:5" ht="17.100000000000001" customHeight="1">
      <c r="A36" s="149" t="s">
        <v>247</v>
      </c>
      <c r="B36" s="149"/>
      <c r="C36" s="149"/>
      <c r="D36" s="150" t="s">
        <v>25</v>
      </c>
      <c r="E36" s="151"/>
    </row>
    <row r="37" spans="1:5" ht="17.100000000000001" customHeight="1">
      <c r="A37" s="149" t="s">
        <v>255</v>
      </c>
      <c r="B37" s="149"/>
      <c r="C37" s="149"/>
      <c r="D37" s="150">
        <v>5236136302</v>
      </c>
      <c r="E37" s="151"/>
    </row>
    <row r="38" spans="1:5" ht="17.100000000000001" customHeight="1">
      <c r="A38" s="149" t="s">
        <v>242</v>
      </c>
      <c r="B38" s="149"/>
      <c r="C38" s="149"/>
      <c r="D38" s="150">
        <v>1657710400</v>
      </c>
      <c r="E38" s="151"/>
    </row>
    <row r="39" spans="1:5" ht="17.100000000000001" customHeight="1">
      <c r="A39" s="149" t="s">
        <v>256</v>
      </c>
      <c r="B39" s="149"/>
      <c r="C39" s="149"/>
      <c r="D39" s="150">
        <v>3414466769</v>
      </c>
      <c r="E39" s="151"/>
    </row>
    <row r="40" spans="1:5" ht="17.100000000000001" customHeight="1">
      <c r="A40" s="149" t="s">
        <v>257</v>
      </c>
      <c r="B40" s="149"/>
      <c r="C40" s="149"/>
      <c r="D40" s="150">
        <v>128044778</v>
      </c>
      <c r="E40" s="151"/>
    </row>
    <row r="41" spans="1:5" ht="17.100000000000001" customHeight="1">
      <c r="A41" s="149" t="s">
        <v>258</v>
      </c>
      <c r="B41" s="149"/>
      <c r="C41" s="149"/>
      <c r="D41" s="150">
        <v>35914355</v>
      </c>
      <c r="E41" s="151"/>
    </row>
    <row r="42" spans="1:5" ht="17.100000000000001" customHeight="1">
      <c r="A42" s="149" t="s">
        <v>244</v>
      </c>
      <c r="B42" s="149"/>
      <c r="C42" s="149"/>
      <c r="D42" s="150" t="s">
        <v>25</v>
      </c>
      <c r="E42" s="151"/>
    </row>
    <row r="43" spans="1:5" ht="17.100000000000001" customHeight="1">
      <c r="A43" s="153" t="s">
        <v>259</v>
      </c>
      <c r="B43" s="153"/>
      <c r="C43" s="153"/>
      <c r="D43" s="154">
        <v>-8607281856</v>
      </c>
      <c r="E43" s="155"/>
    </row>
    <row r="44" spans="1:5" ht="17.100000000000001" customHeight="1">
      <c r="A44" s="149" t="s">
        <v>260</v>
      </c>
      <c r="B44" s="149"/>
      <c r="C44" s="149"/>
      <c r="D44" s="151"/>
      <c r="E44" s="151"/>
    </row>
    <row r="45" spans="1:5" ht="17.100000000000001" customHeight="1">
      <c r="A45" s="149" t="s">
        <v>261</v>
      </c>
      <c r="B45" s="149"/>
      <c r="C45" s="149"/>
      <c r="D45" s="150">
        <v>10349641728</v>
      </c>
      <c r="E45" s="151"/>
    </row>
    <row r="46" spans="1:5" ht="17.100000000000001" customHeight="1">
      <c r="A46" s="149" t="s">
        <v>262</v>
      </c>
      <c r="B46" s="149"/>
      <c r="C46" s="149"/>
      <c r="D46" s="150">
        <v>10349641728</v>
      </c>
      <c r="E46" s="151"/>
    </row>
    <row r="47" spans="1:5" ht="17.100000000000001" customHeight="1">
      <c r="A47" s="149" t="s">
        <v>247</v>
      </c>
      <c r="B47" s="149"/>
      <c r="C47" s="149"/>
      <c r="D47" s="150" t="s">
        <v>25</v>
      </c>
      <c r="E47" s="151"/>
    </row>
    <row r="48" spans="1:5" ht="17.100000000000001" customHeight="1">
      <c r="A48" s="149" t="s">
        <v>263</v>
      </c>
      <c r="B48" s="149"/>
      <c r="C48" s="149"/>
      <c r="D48" s="150">
        <v>13772000000</v>
      </c>
      <c r="E48" s="151"/>
    </row>
    <row r="49" spans="1:5" ht="17.100000000000001" customHeight="1">
      <c r="A49" s="149" t="s">
        <v>264</v>
      </c>
      <c r="B49" s="149"/>
      <c r="C49" s="149"/>
      <c r="D49" s="150">
        <v>13772000000</v>
      </c>
      <c r="E49" s="151"/>
    </row>
    <row r="50" spans="1:5" ht="17.100000000000001" customHeight="1">
      <c r="A50" s="149" t="s">
        <v>244</v>
      </c>
      <c r="B50" s="149"/>
      <c r="C50" s="149"/>
      <c r="D50" s="150" t="s">
        <v>25</v>
      </c>
      <c r="E50" s="151"/>
    </row>
    <row r="51" spans="1:5" ht="17.100000000000001" customHeight="1">
      <c r="A51" s="153" t="s">
        <v>265</v>
      </c>
      <c r="B51" s="153"/>
      <c r="C51" s="153"/>
      <c r="D51" s="154">
        <v>3422358272</v>
      </c>
      <c r="E51" s="155"/>
    </row>
    <row r="52" spans="1:5" ht="17.100000000000001" customHeight="1">
      <c r="A52" s="153" t="s">
        <v>266</v>
      </c>
      <c r="B52" s="153"/>
      <c r="C52" s="153"/>
      <c r="D52" s="154">
        <v>-149133579</v>
      </c>
      <c r="E52" s="155"/>
    </row>
    <row r="53" spans="1:5" ht="17.100000000000001" customHeight="1">
      <c r="A53" s="153" t="s">
        <v>267</v>
      </c>
      <c r="B53" s="153"/>
      <c r="C53" s="153"/>
      <c r="D53" s="154">
        <v>793198069</v>
      </c>
      <c r="E53" s="155"/>
    </row>
    <row r="54" spans="1:5" ht="17.100000000000001" customHeight="1">
      <c r="A54" s="153" t="s">
        <v>268</v>
      </c>
      <c r="B54" s="153"/>
      <c r="C54" s="153"/>
      <c r="D54" s="154">
        <v>644064490</v>
      </c>
      <c r="E54" s="155"/>
    </row>
    <row r="56" spans="1:5" ht="17.100000000000001" customHeight="1">
      <c r="A56" s="153" t="s">
        <v>269</v>
      </c>
      <c r="B56" s="153"/>
      <c r="C56" s="153"/>
      <c r="D56" s="154">
        <v>1211535982</v>
      </c>
      <c r="E56" s="155"/>
    </row>
    <row r="57" spans="1:5" ht="17.100000000000001" customHeight="1">
      <c r="A57" s="153" t="s">
        <v>270</v>
      </c>
      <c r="B57" s="153"/>
      <c r="C57" s="153"/>
      <c r="D57" s="154">
        <v>530104</v>
      </c>
      <c r="E57" s="155"/>
    </row>
    <row r="58" spans="1:5" ht="17.100000000000001" customHeight="1">
      <c r="A58" s="153" t="s">
        <v>271</v>
      </c>
      <c r="B58" s="153"/>
      <c r="C58" s="153"/>
      <c r="D58" s="154">
        <v>1212066086</v>
      </c>
      <c r="E58" s="155"/>
    </row>
    <row r="59" spans="1:5" ht="17.100000000000001" customHeight="1">
      <c r="A59" s="153" t="s">
        <v>272</v>
      </c>
      <c r="B59" s="153"/>
      <c r="C59" s="153"/>
      <c r="D59" s="154">
        <v>1856130576</v>
      </c>
      <c r="E59" s="155"/>
    </row>
    <row r="60" spans="1:5" ht="17.100000000000001"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10"/>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6" customWidth="1"/>
    <col min="8" max="8" width="9" style="4"/>
    <col min="9" max="9" width="12.75" bestFit="1" customWidth="1"/>
  </cols>
  <sheetData>
    <row r="1" spans="1:8" s="4" customFormat="1" ht="30" customHeight="1">
      <c r="A1" s="173" t="s">
        <v>279</v>
      </c>
      <c r="B1" s="173"/>
      <c r="C1" s="173"/>
      <c r="D1" s="173"/>
      <c r="E1" s="19" t="s">
        <v>275</v>
      </c>
      <c r="F1" s="20" t="s">
        <v>276</v>
      </c>
      <c r="G1" s="20" t="s">
        <v>277</v>
      </c>
      <c r="H1" s="6" t="s">
        <v>278</v>
      </c>
    </row>
    <row r="2" spans="1:8">
      <c r="A2" s="156" t="s">
        <v>273</v>
      </c>
      <c r="B2" s="158" t="s">
        <v>274</v>
      </c>
      <c r="C2" s="2" t="s">
        <v>281</v>
      </c>
      <c r="D2" s="2" t="s">
        <v>285</v>
      </c>
      <c r="E2" s="2" t="s">
        <v>351</v>
      </c>
      <c r="F2" s="21" t="e">
        <f>+'1.(1)①有形固定資産の明細'!#REF!</f>
        <v>#REF!</v>
      </c>
      <c r="G2" s="21">
        <f>'貸借対照表(BS)'!$B$9</f>
        <v>527800468783</v>
      </c>
      <c r="H2" s="5" t="e">
        <f>IF(F2=G2,"○","×")</f>
        <v>#REF!</v>
      </c>
    </row>
    <row r="3" spans="1:8">
      <c r="A3" s="161"/>
      <c r="B3" s="158"/>
      <c r="C3" s="2" t="s">
        <v>282</v>
      </c>
      <c r="D3" s="2" t="s">
        <v>286</v>
      </c>
      <c r="E3" s="2" t="s">
        <v>351</v>
      </c>
      <c r="F3" s="21" t="e">
        <f>+'1.(1)②有形固定資産に係る行政目的別の明細'!#REF!</f>
        <v>#REF!</v>
      </c>
      <c r="G3" s="21">
        <f>'貸借対照表(BS)'!$B$9</f>
        <v>527800468783</v>
      </c>
      <c r="H3" s="5" t="e">
        <f>IF(F3=G3,"○","×")</f>
        <v>#REF!</v>
      </c>
    </row>
    <row r="4" spans="1:8">
      <c r="A4" s="161"/>
      <c r="B4" s="158"/>
      <c r="C4" s="156" t="s">
        <v>280</v>
      </c>
      <c r="D4" s="156" t="s">
        <v>287</v>
      </c>
      <c r="E4" s="2" t="s">
        <v>458</v>
      </c>
      <c r="F4" s="22">
        <f>VLOOKUP("合計",市場価格のあるもの,4,FALSE)+VLOOKUP("合計",市場価格のないもののうち連結対象団体に対するもの,2,FALSE)+VLOOKUP("合計",市場価格のないもののうち連結対象団体以外に対するもの,10,FALSE)</f>
        <v>9210077719</v>
      </c>
      <c r="G4" s="21">
        <f>IF(ISNUMBER('貸借対照表(BS)'!$B$41),'貸借対照表(BS)'!$B$41,0)</f>
        <v>9219888167</v>
      </c>
      <c r="H4" s="5" t="str">
        <f>IF(F4=G4,"○","×")</f>
        <v>×</v>
      </c>
    </row>
    <row r="5" spans="1:8">
      <c r="A5" s="161"/>
      <c r="B5" s="158"/>
      <c r="C5" s="157"/>
      <c r="D5" s="157"/>
      <c r="E5" s="2" t="s">
        <v>459</v>
      </c>
      <c r="F5" s="22" t="str">
        <f>VLOOKUP("合計",市場価格のないもののうち連結対象団体に対するもの,9,FALSE)</f>
        <v>-</v>
      </c>
      <c r="G5" s="21">
        <f>IF(ISNUMBER('貸借対照表(BS)'!$B$45),-'貸借対照表(BS)'!$B$45,0)</f>
        <v>0</v>
      </c>
      <c r="H5" s="5" t="str">
        <f>IF(F5=G5,"○","×")</f>
        <v>×</v>
      </c>
    </row>
    <row r="6" spans="1:8">
      <c r="A6" s="161"/>
      <c r="B6" s="158"/>
      <c r="C6" s="158" t="s">
        <v>283</v>
      </c>
      <c r="D6" s="158" t="s">
        <v>32</v>
      </c>
      <c r="E6" s="2" t="s">
        <v>288</v>
      </c>
      <c r="F6" s="21">
        <f>SUMIFS('1.(1)④基金の明細'!$F$6:$F$11,'1.(1)④基金の明細'!$A$6:$A$11,"財政調整基金")</f>
        <v>8804374455</v>
      </c>
      <c r="G6" s="21">
        <f>IF(ISNUMBER('貸借対照表(BS)'!$B$58),'貸借対照表(BS)'!$B$58,0)</f>
        <v>8658226663</v>
      </c>
      <c r="H6" s="5" t="str">
        <f t="shared" ref="H6:H39" si="0">IF(F6=G6,"○","×")</f>
        <v>×</v>
      </c>
    </row>
    <row r="7" spans="1:8">
      <c r="A7" s="161"/>
      <c r="B7" s="158"/>
      <c r="C7" s="158"/>
      <c r="D7" s="158"/>
      <c r="E7" s="2" t="s">
        <v>289</v>
      </c>
      <c r="F7" s="21">
        <f>SUMIFS('1.(1)④基金の明細'!$F$6:$F$11,'1.(1)④基金の明細'!$A$6:$A$11,"減債基金")</f>
        <v>847641497</v>
      </c>
      <c r="G7" s="21">
        <f>IF(ISNUMBER('貸借対照表(BS)'!$B$49),'貸借対照表(BS)'!$B$49,0)+IF(ISNUMBER('貸借対照表(BS)'!$B$59),'貸借対照表(BS)'!$B$59,0)</f>
        <v>1507339296</v>
      </c>
      <c r="H7" s="5" t="str">
        <f t="shared" si="0"/>
        <v>×</v>
      </c>
    </row>
    <row r="8" spans="1:8">
      <c r="A8" s="161"/>
      <c r="B8" s="158"/>
      <c r="C8" s="158"/>
      <c r="D8" s="158"/>
      <c r="E8" s="2" t="s">
        <v>290</v>
      </c>
      <c r="F8" s="21">
        <f>SUMIFS('1.(1)④基金の明細'!$F:$F,'1.(1)④基金の明細'!$A:$A,"合計")-SUM(F6:F7)</f>
        <v>3917484758</v>
      </c>
      <c r="G8" s="21">
        <f>IF(ISNUMBER('貸借対照表(BS)'!$B$50),'貸借対照表(BS)'!$B$50,0)</f>
        <v>4068931495</v>
      </c>
      <c r="H8" s="5" t="str">
        <f t="shared" si="0"/>
        <v>×</v>
      </c>
    </row>
    <row r="9" spans="1:8">
      <c r="A9" s="161"/>
      <c r="B9" s="158"/>
      <c r="C9" s="158" t="s">
        <v>284</v>
      </c>
      <c r="D9" s="158" t="s">
        <v>291</v>
      </c>
      <c r="E9" s="2" t="s">
        <v>292</v>
      </c>
      <c r="F9" s="21">
        <f>SUMIFS('1.(1)⑤貸付金の明細'!B:B,'1.(1)⑤貸付金の明細'!A:A,"合計")</f>
        <v>281576796</v>
      </c>
      <c r="G9" s="21">
        <f>IF(ISNUMBER('貸借対照表(BS)'!$B$47),'貸借対照表(BS)'!$B$47,0)</f>
        <v>284954932</v>
      </c>
      <c r="H9" s="5" t="str">
        <f t="shared" si="0"/>
        <v>×</v>
      </c>
    </row>
    <row r="10" spans="1:8">
      <c r="A10" s="161"/>
      <c r="B10" s="158"/>
      <c r="C10" s="158"/>
      <c r="D10" s="158"/>
      <c r="E10" s="2" t="s">
        <v>293</v>
      </c>
      <c r="F10" s="21">
        <f>SUMIFS('1.(1)⑤貸付金の明細'!D:D,'1.(1)⑤貸付金の明細'!A:A,"合計")</f>
        <v>0</v>
      </c>
      <c r="G10" s="21">
        <f>IF(ISNUMBER('貸借対照表(BS)'!$B$56),'貸借対照表(BS)'!$B$56,0)</f>
        <v>34987751</v>
      </c>
      <c r="H10" s="5" t="str">
        <f t="shared" si="0"/>
        <v>×</v>
      </c>
    </row>
    <row r="11" spans="1:8">
      <c r="A11" s="161"/>
      <c r="B11" s="158"/>
      <c r="C11" s="2" t="s">
        <v>294</v>
      </c>
      <c r="D11" s="2" t="s">
        <v>45</v>
      </c>
      <c r="E11" s="2" t="s">
        <v>297</v>
      </c>
      <c r="F11" s="21">
        <f>SUMIFS('1.(1)⑥長期延滞債権の明細'!B:B,'1.(1)⑥長期延滞債権の明細'!A:A,"合計")</f>
        <v>1592719879</v>
      </c>
      <c r="G11" s="21">
        <f>IF(ISNUMBER('貸借対照表(BS)'!$B$46),'貸借対照表(BS)'!$B$46,0)</f>
        <v>1971147379</v>
      </c>
      <c r="H11" s="5" t="str">
        <f t="shared" si="0"/>
        <v>×</v>
      </c>
    </row>
    <row r="12" spans="1:8">
      <c r="A12" s="161"/>
      <c r="B12" s="158"/>
      <c r="C12" s="2" t="s">
        <v>296</v>
      </c>
      <c r="D12" s="2" t="s">
        <v>40</v>
      </c>
      <c r="E12" s="2" t="s">
        <v>295</v>
      </c>
      <c r="F12" s="21">
        <f>SUMIFS('1.(1)⑦未収金の明細'!B:B,'1.(1)⑦未収金の明細'!A:A,"合計")</f>
        <v>565514234</v>
      </c>
      <c r="G12" s="21">
        <f>IF(ISNUMBER('貸借対照表(BS)'!$B$55),'貸借対照表(BS)'!$B$55,0)</f>
        <v>445221126</v>
      </c>
      <c r="H12" s="5" t="str">
        <f t="shared" si="0"/>
        <v>×</v>
      </c>
    </row>
    <row r="13" spans="1:8">
      <c r="A13" s="161"/>
      <c r="B13" s="158"/>
      <c r="C13" s="2" t="s">
        <v>284</v>
      </c>
      <c r="D13" s="156" t="s">
        <v>318</v>
      </c>
      <c r="E13" s="156" t="s">
        <v>88</v>
      </c>
      <c r="F13" s="171">
        <f>SUMIFS('1.(1)⑤貸付金の明細'!C:C,'1.(1)⑤貸付金の明細'!A:A,"合計")+SUMIFS('1.(1)⑥長期延滞債権の明細'!C:C,'1.(1)⑥長期延滞債権の明細'!A:A,"合計")</f>
        <v>140820200</v>
      </c>
      <c r="G13" s="171">
        <f>-IF(ISNUMBER('貸借対照表(BS)'!$B$52),'貸借対照表(BS)'!$B$52,0)</f>
        <v>106129286</v>
      </c>
      <c r="H13" s="159" t="str">
        <f t="shared" si="0"/>
        <v>×</v>
      </c>
    </row>
    <row r="14" spans="1:8">
      <c r="A14" s="161"/>
      <c r="B14" s="158"/>
      <c r="C14" s="2" t="s">
        <v>294</v>
      </c>
      <c r="D14" s="157"/>
      <c r="E14" s="157"/>
      <c r="F14" s="172"/>
      <c r="G14" s="172"/>
      <c r="H14" s="160"/>
    </row>
    <row r="15" spans="1:8">
      <c r="A15" s="161"/>
      <c r="B15" s="158"/>
      <c r="C15" s="2" t="s">
        <v>284</v>
      </c>
      <c r="D15" s="156" t="s">
        <v>319</v>
      </c>
      <c r="E15" s="156" t="s">
        <v>320</v>
      </c>
      <c r="F15" s="171">
        <f>SUMIFS('1.(1)⑤貸付金の明細'!E:E,'1.(1)⑤貸付金の明細'!A:A,"合計")+SUMIFS('1.(1)⑦未収金の明細'!C:C,'1.(1)⑦未収金の明細'!A:A,"合計")</f>
        <v>1357234</v>
      </c>
      <c r="G15" s="171">
        <f>-IF(ISNUMBER('貸借対照表(BS)'!$B$62),'貸借対照表(BS)'!$B$62,0)</f>
        <v>54531639</v>
      </c>
      <c r="H15" s="159" t="str">
        <f t="shared" ref="H15" si="1">IF(F15=G15,"○","×")</f>
        <v>×</v>
      </c>
    </row>
    <row r="16" spans="1:8">
      <c r="A16" s="161"/>
      <c r="B16" s="158"/>
      <c r="C16" s="2" t="s">
        <v>296</v>
      </c>
      <c r="D16" s="157"/>
      <c r="E16" s="157"/>
      <c r="F16" s="172"/>
      <c r="G16" s="172"/>
      <c r="H16" s="160"/>
    </row>
    <row r="17" spans="1:8">
      <c r="A17" s="161"/>
      <c r="B17" s="158" t="s">
        <v>298</v>
      </c>
      <c r="C17" s="158" t="s">
        <v>281</v>
      </c>
      <c r="D17" s="158" t="s">
        <v>400</v>
      </c>
      <c r="E17" s="2" t="s">
        <v>300</v>
      </c>
      <c r="F17" s="21">
        <f>SUMIFS('1.(2)①地方債（借入先別）の明細'!B:B,'1.(2)①地方債（借入先別）の明細'!A:A,"*合計")-F18</f>
        <v>100559824364</v>
      </c>
      <c r="G17" s="21">
        <f>IF(ISNUMBER('貸借対照表(BS)'!$E$9),'貸借対照表(BS)'!$E$9,0)</f>
        <v>102293725002</v>
      </c>
      <c r="H17" s="5" t="str">
        <f t="shared" si="0"/>
        <v>×</v>
      </c>
    </row>
    <row r="18" spans="1:8">
      <c r="A18" s="161"/>
      <c r="B18" s="158"/>
      <c r="C18" s="158"/>
      <c r="D18" s="158"/>
      <c r="E18" s="2" t="s">
        <v>299</v>
      </c>
      <c r="F18" s="21">
        <f>SUMIFS('1.(2)①地方債（借入先別）の明細'!C:C,'1.(2)①地方債（借入先別）の明細'!A:A,"*合計")</f>
        <v>10778212125</v>
      </c>
      <c r="G18" s="21">
        <f>IF(ISNUMBER('貸借対照表(BS)'!$E$15),'貸借対照表(BS)'!$E$15,0)</f>
        <v>10417751402</v>
      </c>
      <c r="H18" s="5" t="str">
        <f t="shared" si="0"/>
        <v>×</v>
      </c>
    </row>
    <row r="19" spans="1:8">
      <c r="A19" s="161"/>
      <c r="B19" s="158"/>
      <c r="C19" s="2" t="s">
        <v>282</v>
      </c>
      <c r="D19" s="2" t="s">
        <v>403</v>
      </c>
      <c r="E19" s="2" t="s">
        <v>301</v>
      </c>
      <c r="F19" s="21">
        <f>'1.(2)②地方債（利率別）の明細'!$A$7</f>
        <v>111338036489</v>
      </c>
      <c r="G19" s="21">
        <f>IF(ISNUMBER('貸借対照表(BS)'!$E$9),'貸借対照表(BS)'!$E$9,0)+IF(ISNUMBER('貸借対照表(BS)'!$E$15),'貸借対照表(BS)'!$E$15,0)</f>
        <v>112711476404</v>
      </c>
      <c r="H19" s="5" t="str">
        <f t="shared" si="0"/>
        <v>×</v>
      </c>
    </row>
    <row r="20" spans="1:8">
      <c r="A20" s="161"/>
      <c r="B20" s="158"/>
      <c r="C20" s="158" t="s">
        <v>280</v>
      </c>
      <c r="D20" s="158" t="s">
        <v>404</v>
      </c>
      <c r="E20" s="2" t="s">
        <v>300</v>
      </c>
      <c r="F20" s="21">
        <f>'1.(2)③地方債（返済期間別）の明細'!$A$7-'1.(2)③地方債（返済期間別）の明細'!$B$7</f>
        <v>100559824364</v>
      </c>
      <c r="G20" s="21">
        <f>IF(ISNUMBER('貸借対照表(BS)'!$E$9),'貸借対照表(BS)'!$E$9,0)</f>
        <v>102293725002</v>
      </c>
      <c r="H20" s="5" t="str">
        <f t="shared" si="0"/>
        <v>×</v>
      </c>
    </row>
    <row r="21" spans="1:8">
      <c r="A21" s="161"/>
      <c r="B21" s="158"/>
      <c r="C21" s="158"/>
      <c r="D21" s="158"/>
      <c r="E21" s="2" t="s">
        <v>299</v>
      </c>
      <c r="F21" s="21">
        <f>'1.(2)③地方債（返済期間別）の明細'!$B$7</f>
        <v>10778212125</v>
      </c>
      <c r="G21" s="21">
        <f>IF(ISNUMBER('貸借対照表(BS)'!$E$15),'貸借対照表(BS)'!$E$15,0)</f>
        <v>10417751402</v>
      </c>
      <c r="H21" s="5" t="str">
        <f t="shared" si="0"/>
        <v>×</v>
      </c>
    </row>
    <row r="22" spans="1:8">
      <c r="A22" s="161"/>
      <c r="B22" s="158"/>
      <c r="C22" s="2" t="s">
        <v>283</v>
      </c>
      <c r="D22" s="2" t="s">
        <v>406</v>
      </c>
      <c r="E22" s="2" t="s">
        <v>302</v>
      </c>
      <c r="F22" s="21" t="s">
        <v>302</v>
      </c>
      <c r="G22" s="21" t="s">
        <v>302</v>
      </c>
      <c r="H22" s="5" t="s">
        <v>395</v>
      </c>
    </row>
    <row r="23" spans="1:8">
      <c r="A23" s="161"/>
      <c r="B23" s="158"/>
      <c r="C23" s="158" t="s">
        <v>284</v>
      </c>
      <c r="D23" s="158" t="s">
        <v>81</v>
      </c>
      <c r="E23" s="2" t="s">
        <v>88</v>
      </c>
      <c r="F23" s="21">
        <f>SUMIFS('1.(2)⑤引当金の明細'!F:F,'1.(2)⑤引当金の明細'!A:A,E23)</f>
        <v>140820200</v>
      </c>
      <c r="G23" s="21">
        <f>-IF(ISNUMBER('貸借対照表(BS)'!$B$52),'貸借対照表(BS)'!$B$52,0)</f>
        <v>106129286</v>
      </c>
      <c r="H23" s="5" t="str">
        <f t="shared" si="0"/>
        <v>×</v>
      </c>
    </row>
    <row r="24" spans="1:8">
      <c r="A24" s="161"/>
      <c r="B24" s="158"/>
      <c r="C24" s="158"/>
      <c r="D24" s="158"/>
      <c r="E24" s="2" t="s">
        <v>89</v>
      </c>
      <c r="F24" s="21">
        <f>SUMIFS('1.(2)⑤引当金の明細'!F:F,'1.(2)⑤引当金の明細'!A:A,E24)</f>
        <v>1357234</v>
      </c>
      <c r="G24" s="21">
        <f>-IF(ISNUMBER('貸借対照表(BS)'!$B$62),'貸借対照表(BS)'!$B$62,0)</f>
        <v>54531639</v>
      </c>
      <c r="H24" s="5" t="str">
        <f t="shared" si="0"/>
        <v>×</v>
      </c>
    </row>
    <row r="25" spans="1:8">
      <c r="A25" s="161"/>
      <c r="B25" s="158"/>
      <c r="C25" s="158"/>
      <c r="D25" s="158"/>
      <c r="E25" s="2" t="s">
        <v>90</v>
      </c>
      <c r="F25" s="21">
        <f>SUMIFS('1.(2)⑤引当金の明細'!F:F,'1.(2)⑤引当金の明細'!A:A,E25)</f>
        <v>0</v>
      </c>
      <c r="G25" s="21">
        <f>-IF(ISNUMBER('貸借対照表(BS)'!$B$45),'貸借対照表(BS)'!$B$45,0)</f>
        <v>0</v>
      </c>
      <c r="H25" s="5" t="str">
        <f t="shared" si="0"/>
        <v>○</v>
      </c>
    </row>
    <row r="26" spans="1:8">
      <c r="A26" s="161"/>
      <c r="B26" s="158"/>
      <c r="C26" s="158"/>
      <c r="D26" s="158"/>
      <c r="E26" s="2" t="s">
        <v>91</v>
      </c>
      <c r="F26" s="21">
        <f>SUMIFS('1.(2)⑤引当金の明細'!F:F,'1.(2)⑤引当金の明細'!A:A,E26)</f>
        <v>20599985643</v>
      </c>
      <c r="G26" s="21">
        <f>IF(ISNUMBER('貸借対照表(BS)'!$E$11),'貸借対照表(BS)'!$E$11,0)</f>
        <v>20748242974</v>
      </c>
      <c r="H26" s="5" t="str">
        <f t="shared" si="0"/>
        <v>×</v>
      </c>
    </row>
    <row r="27" spans="1:8">
      <c r="A27" s="161"/>
      <c r="B27" s="158"/>
      <c r="C27" s="158"/>
      <c r="D27" s="158"/>
      <c r="E27" s="2" t="s">
        <v>92</v>
      </c>
      <c r="F27" s="21">
        <f>SUMIFS('1.(2)⑤引当金の明細'!F:F,'1.(2)⑤引当金の明細'!A:A,E27)</f>
        <v>0</v>
      </c>
      <c r="G27" s="21">
        <f>IF(ISNUMBER('貸借対照表(BS)'!$E$12),'貸借対照表(BS)'!$E$12,0)</f>
        <v>0</v>
      </c>
      <c r="H27" s="5" t="str">
        <f t="shared" si="0"/>
        <v>○</v>
      </c>
    </row>
    <row r="28" spans="1:8">
      <c r="A28" s="157"/>
      <c r="B28" s="158"/>
      <c r="C28" s="158"/>
      <c r="D28" s="158"/>
      <c r="E28" s="2" t="s">
        <v>93</v>
      </c>
      <c r="F28" s="21">
        <f>SUMIFS('1.(2)⑤引当金の明細'!F:F,'1.(2)⑤引当金の明細'!A:A,E28)</f>
        <v>1488117230</v>
      </c>
      <c r="G28" s="21">
        <f>IF(ISNUMBER('貸借対照表(BS)'!$E$20),'貸借対照表(BS)'!$E$20,0)</f>
        <v>1501607438</v>
      </c>
      <c r="H28" s="5" t="str">
        <f t="shared" si="0"/>
        <v>×</v>
      </c>
    </row>
    <row r="29" spans="1:8">
      <c r="A29" s="2" t="s">
        <v>303</v>
      </c>
      <c r="B29" s="158" t="s">
        <v>304</v>
      </c>
      <c r="C29" s="158"/>
      <c r="D29" s="158"/>
      <c r="E29" s="2" t="s">
        <v>305</v>
      </c>
      <c r="F29" s="21">
        <f>SUMIFS('2.(1)補助金等の明細'!D:D,'2.(1)補助金等の明細'!A:A,"合計")</f>
        <v>39421908703</v>
      </c>
      <c r="G29" s="21">
        <f>IF(ISNUMBER('行政コスト計算書(PL)'!$D$25),'行政コスト計算書(PL)'!$D$25,0)</f>
        <v>9407487415</v>
      </c>
      <c r="H29" s="5" t="str">
        <f t="shared" si="0"/>
        <v>×</v>
      </c>
    </row>
    <row r="30" spans="1:8">
      <c r="A30" s="156" t="s">
        <v>306</v>
      </c>
      <c r="B30" s="158" t="s">
        <v>307</v>
      </c>
      <c r="C30" s="158"/>
      <c r="D30" s="158"/>
      <c r="E30" s="2" t="s">
        <v>309</v>
      </c>
      <c r="F30" s="21">
        <f>+'3.(1)財源の明細'!E60</f>
        <v>73278847170</v>
      </c>
      <c r="G30" s="21">
        <f>IF(ISNUMBER('純資産変動計算書(NW)'!$B$11),'純資産変動計算書(NW)'!$B$11,0)</f>
        <v>69679517924</v>
      </c>
      <c r="H30" s="5" t="str">
        <f t="shared" si="0"/>
        <v>×</v>
      </c>
    </row>
    <row r="31" spans="1:8">
      <c r="A31" s="161"/>
      <c r="B31" s="158"/>
      <c r="C31" s="158"/>
      <c r="D31" s="158"/>
      <c r="E31" s="2" t="s">
        <v>310</v>
      </c>
      <c r="F31" s="21">
        <f>+'3.(1)財源の明細'!E63</f>
        <v>51092210576</v>
      </c>
      <c r="G31" s="21">
        <f>IF(ISNUMBER('純資産変動計算書(NW)'!$B$12),'純資産変動計算書(NW)'!$B$12,0)</f>
        <v>23062367996</v>
      </c>
      <c r="H31" s="5" t="str">
        <f t="shared" si="0"/>
        <v>×</v>
      </c>
    </row>
    <row r="32" spans="1:8">
      <c r="A32" s="161"/>
      <c r="B32" s="158"/>
      <c r="C32" s="158"/>
      <c r="D32" s="158"/>
      <c r="E32" s="2" t="s">
        <v>396</v>
      </c>
      <c r="F32" s="21">
        <f>+'3.(1)財源の明細'!E61</f>
        <v>2141745000</v>
      </c>
      <c r="G32" s="21">
        <f>+IF(ISNUMBER('資金収支計算書(CF)'!D38),'資金収支計算書(CF)'!D38,0)</f>
        <v>1657710400</v>
      </c>
      <c r="H32" s="5" t="str">
        <f t="shared" si="0"/>
        <v>×</v>
      </c>
    </row>
    <row r="33" spans="1:9">
      <c r="A33" s="161"/>
      <c r="B33" s="162" t="s">
        <v>308</v>
      </c>
      <c r="C33" s="163"/>
      <c r="D33" s="164"/>
      <c r="E33" s="2" t="s">
        <v>397</v>
      </c>
      <c r="F33" s="21">
        <f>SUMIFS('3.(2)財源情報の明細'!B:B,'3.(2)財源情報の明細'!A:A,E33)</f>
        <v>136274864887</v>
      </c>
      <c r="G33" s="21">
        <f>IF(ISNUMBER('純資産変動計算書(NW)'!$B$9),-'純資産変動計算書(NW)'!$B$9,0)</f>
        <v>108021491721</v>
      </c>
      <c r="H33" s="5" t="str">
        <f t="shared" si="0"/>
        <v>×</v>
      </c>
    </row>
    <row r="34" spans="1:9">
      <c r="A34" s="161"/>
      <c r="B34" s="165"/>
      <c r="C34" s="166"/>
      <c r="D34" s="167"/>
      <c r="E34" s="2" t="s">
        <v>398</v>
      </c>
      <c r="F34" s="21">
        <f>SUMIFS('3.(2)財源情報の明細'!B:B,'3.(2)財源情報の明細'!A:A,E34)</f>
        <v>7502565080</v>
      </c>
      <c r="G34" s="21">
        <f>IF(ISNUMBER('純資産変動計算書(NW)'!$C$15),'純資産変動計算書(NW)'!$C$15,0)</f>
        <v>13523871610</v>
      </c>
      <c r="H34" s="5" t="str">
        <f t="shared" si="0"/>
        <v>×</v>
      </c>
    </row>
    <row r="35" spans="1:9">
      <c r="A35" s="161"/>
      <c r="B35" s="165"/>
      <c r="C35" s="166"/>
      <c r="D35" s="167"/>
      <c r="E35" s="2" t="s">
        <v>355</v>
      </c>
      <c r="F35" s="21">
        <f>SUMIFS('3.(2)財源情報の明細'!B:B,'3.(2)財源情報の明細'!A:A,E35)</f>
        <v>846675290</v>
      </c>
      <c r="G35" s="21">
        <f>IF(ISNUMBER('純資産変動計算書(NW)'!$C$17),'純資産変動計算書(NW)'!$C$17,0)</f>
        <v>831515540</v>
      </c>
      <c r="H35" s="5" t="str">
        <f t="shared" si="0"/>
        <v>×</v>
      </c>
    </row>
    <row r="36" spans="1:9">
      <c r="A36" s="161"/>
      <c r="B36" s="165"/>
      <c r="C36" s="166"/>
      <c r="D36" s="167"/>
      <c r="E36" s="2" t="s">
        <v>310</v>
      </c>
      <c r="F36" s="21">
        <f>SUMIFS('3.(2)財源情報の明細'!C:C,'3.(2)財源情報の明細'!A:A,"合計")</f>
        <v>51092210576</v>
      </c>
      <c r="G36" s="21">
        <f>IF(ISNUMBER('純資産変動計算書(NW)'!$B$12),'純資産変動計算書(NW)'!$B$12,0)</f>
        <v>23062367996</v>
      </c>
      <c r="H36" s="5" t="str">
        <f>IF(F36+I36=G36,"○","×")</f>
        <v>×</v>
      </c>
      <c r="I36" s="18"/>
    </row>
    <row r="37" spans="1:9">
      <c r="A37" s="161"/>
      <c r="B37" s="165"/>
      <c r="C37" s="166"/>
      <c r="D37" s="167"/>
      <c r="E37" s="2" t="s">
        <v>356</v>
      </c>
      <c r="F37" s="21">
        <f>SUMIFS('3.(2)財源情報の明細'!D:D,'3.(2)財源情報の明細'!A:A,"合計")</f>
        <v>9056200000</v>
      </c>
      <c r="G37" s="21">
        <f>IF(ISNUMBER('資金収支計算書(CF)'!$D$49),'資金収支計算書(CF)'!$D$49,0)</f>
        <v>13772000000</v>
      </c>
      <c r="H37" s="5" t="str">
        <f>IF(F37+I37=G37,"○","×")</f>
        <v>×</v>
      </c>
      <c r="I37" s="18"/>
    </row>
    <row r="38" spans="1:9">
      <c r="A38" s="157"/>
      <c r="B38" s="168"/>
      <c r="C38" s="169"/>
      <c r="D38" s="170"/>
      <c r="E38" s="2" t="s">
        <v>373</v>
      </c>
      <c r="F38" s="21">
        <f>SUMIFS('3.(2)財源情報の明細'!E:E,'3.(2)財源情報の明細'!A:A,"合計")</f>
        <v>73278847170</v>
      </c>
      <c r="G38" s="21">
        <f>IF(ISNUMBER('純資産変動計算書(NW)'!$B$11),'純資産変動計算書(NW)'!$B$11-'資金収支計算書(CF)'!$D$45,0)</f>
        <v>59329876196</v>
      </c>
      <c r="H38" s="5" t="str">
        <f>IF(F38-I36-I37-I38=G38,"○","×")</f>
        <v>×</v>
      </c>
      <c r="I38" s="18">
        <f>76113000+8783506</f>
        <v>84896506</v>
      </c>
    </row>
    <row r="39" spans="1:9">
      <c r="A39" s="2" t="s">
        <v>311</v>
      </c>
      <c r="B39" s="158" t="s">
        <v>312</v>
      </c>
      <c r="C39" s="158"/>
      <c r="D39" s="158"/>
      <c r="E39" s="2" t="s">
        <v>268</v>
      </c>
      <c r="F39" s="21">
        <f>SUMIFS('4.(1)資金の明細'!B:B,'4.(1)資金の明細'!A:A,"合計")</f>
        <v>2908157747</v>
      </c>
      <c r="G39" s="21">
        <f>IF(ISNUMBER('資金収支計算書(CF)'!$D$54),'資金収支計算書(CF)'!$D$54,0)</f>
        <v>644064490</v>
      </c>
      <c r="H39" s="5" t="str">
        <f t="shared" si="0"/>
        <v>×</v>
      </c>
    </row>
    <row r="41" spans="1:9">
      <c r="F41" s="23" t="s">
        <v>358</v>
      </c>
      <c r="G41" s="23" t="s">
        <v>359</v>
      </c>
    </row>
    <row r="42" spans="1:9">
      <c r="D42" s="158" t="s">
        <v>357</v>
      </c>
      <c r="E42" s="2" t="s">
        <v>360</v>
      </c>
      <c r="F42" s="24">
        <f>+'貸借対照表(BS)'!E25</f>
        <v>553528279232</v>
      </c>
      <c r="G42" s="24">
        <f>+'純資産変動計算書(NW)'!C23</f>
        <v>553528279232</v>
      </c>
      <c r="H42" s="5" t="str">
        <f t="shared" ref="H42:H45" si="2">IF(F42=G42,"○","×")</f>
        <v>○</v>
      </c>
    </row>
    <row r="43" spans="1:9">
      <c r="D43" s="158"/>
      <c r="E43" s="25" t="s">
        <v>361</v>
      </c>
      <c r="F43" s="24">
        <f>+'貸借対照表(BS)'!E26</f>
        <v>-133934773088</v>
      </c>
      <c r="G43" s="24">
        <f>+'純資産変動計算書(NW)'!D23</f>
        <v>-133934773088</v>
      </c>
      <c r="H43" s="8" t="str">
        <f t="shared" si="2"/>
        <v>○</v>
      </c>
    </row>
    <row r="44" spans="1:9">
      <c r="F44" s="23" t="s">
        <v>358</v>
      </c>
      <c r="G44" s="23" t="s">
        <v>364</v>
      </c>
    </row>
    <row r="45" spans="1:9">
      <c r="D45" s="7" t="s">
        <v>362</v>
      </c>
      <c r="E45" s="7" t="s">
        <v>363</v>
      </c>
      <c r="F45" s="24">
        <f>+'貸借対照表(BS)'!B54</f>
        <v>1856130576</v>
      </c>
      <c r="G45" s="24">
        <f>+'資金収支計算書(CF)'!D59</f>
        <v>1856130576</v>
      </c>
      <c r="H45" s="5" t="str">
        <f t="shared" si="2"/>
        <v>○</v>
      </c>
    </row>
  </sheetData>
  <mergeCells count="32">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10"/>
  <conditionalFormatting sqref="H34">
    <cfRule type="expression" dxfId="7" priority="5">
      <formula>H34="×"</formula>
    </cfRule>
  </conditionalFormatting>
  <conditionalFormatting sqref="H31">
    <cfRule type="expression" dxfId="6" priority="4">
      <formula>H31="×"</formula>
    </cfRule>
  </conditionalFormatting>
  <conditionalFormatting sqref="H11">
    <cfRule type="expression" dxfId="5" priority="3">
      <formula>H11="×"</formula>
    </cfRule>
  </conditionalFormatting>
  <conditionalFormatting sqref="H36">
    <cfRule type="expression" dxfId="4" priority="7">
      <formula>H36="×"</formula>
    </cfRule>
  </conditionalFormatting>
  <conditionalFormatting sqref="H35 H12:H30">
    <cfRule type="expression" dxfId="3" priority="6">
      <formula>H12="×"</formula>
    </cfRule>
  </conditionalFormatting>
  <conditionalFormatting sqref="H37">
    <cfRule type="expression" dxfId="2" priority="2">
      <formula>H37="×"</formula>
    </cfRule>
  </conditionalFormatting>
  <conditionalFormatting sqref="H2:H3 H38:H45 H32:H33 H6:H10">
    <cfRule type="expression" dxfId="1" priority="8">
      <formula>H2="×"</formula>
    </cfRule>
  </conditionalFormatting>
  <conditionalFormatting sqref="H4:H5">
    <cfRule type="expression" dxfId="0" priority="1">
      <formula>H4="×"</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65"/>
  <sheetViews>
    <sheetView topLeftCell="A2" zoomScale="70" zoomScaleNormal="70" workbookViewId="0">
      <selection activeCell="G13" sqref="G13"/>
    </sheetView>
  </sheetViews>
  <sheetFormatPr defaultColWidth="8.875" defaultRowHeight="15.75"/>
  <cols>
    <col min="1" max="1" width="54.875" style="16" bestFit="1" customWidth="1"/>
    <col min="2" max="11" width="15.375" style="16" customWidth="1"/>
    <col min="12" max="16384" width="8.875" style="16"/>
  </cols>
  <sheetData>
    <row r="1" spans="1:11" ht="30">
      <c r="A1" s="1" t="s">
        <v>0</v>
      </c>
    </row>
    <row r="2" spans="1:11" ht="18.75">
      <c r="A2" s="13" t="s">
        <v>411</v>
      </c>
    </row>
    <row r="3" spans="1:11" ht="18.75">
      <c r="A3" s="13" t="s">
        <v>491</v>
      </c>
    </row>
    <row r="4" spans="1:11" ht="18.75">
      <c r="A4" s="13" t="s">
        <v>399</v>
      </c>
    </row>
    <row r="6" spans="1:11" ht="18.75">
      <c r="A6" s="35" t="s">
        <v>1</v>
      </c>
      <c r="H6" s="14" t="s">
        <v>511</v>
      </c>
    </row>
    <row r="7" spans="1:11" ht="47.25">
      <c r="A7" s="51" t="s">
        <v>2</v>
      </c>
      <c r="B7" s="52" t="s">
        <v>3</v>
      </c>
      <c r="C7" s="52" t="s">
        <v>4</v>
      </c>
      <c r="D7" s="52" t="s">
        <v>5</v>
      </c>
      <c r="E7" s="52" t="s">
        <v>6</v>
      </c>
      <c r="F7" s="52" t="s">
        <v>7</v>
      </c>
      <c r="G7" s="52" t="s">
        <v>8</v>
      </c>
      <c r="H7" s="52" t="s">
        <v>9</v>
      </c>
    </row>
    <row r="8" spans="1:11" ht="18" customHeight="1">
      <c r="A8" s="54"/>
      <c r="B8" s="15"/>
      <c r="C8" s="15"/>
      <c r="D8" s="15"/>
      <c r="E8" s="15"/>
      <c r="F8" s="15"/>
      <c r="G8" s="15"/>
      <c r="H8" s="15"/>
    </row>
    <row r="9" spans="1:11" ht="18" customHeight="1">
      <c r="A9" s="54"/>
      <c r="B9" s="15"/>
      <c r="C9" s="15"/>
      <c r="D9" s="15"/>
      <c r="E9" s="15"/>
      <c r="F9" s="15"/>
      <c r="G9" s="15"/>
      <c r="H9" s="15"/>
    </row>
    <row r="10" spans="1:11" ht="18" customHeight="1">
      <c r="A10" s="53" t="s">
        <v>10</v>
      </c>
      <c r="B10" s="37"/>
      <c r="C10" s="37"/>
      <c r="D10" s="15"/>
      <c r="E10" s="37"/>
      <c r="F10" s="15"/>
      <c r="G10" s="15"/>
      <c r="H10" s="15"/>
    </row>
    <row r="12" spans="1:11" ht="18.75">
      <c r="A12" s="35" t="s">
        <v>11</v>
      </c>
      <c r="J12" s="14" t="s">
        <v>511</v>
      </c>
    </row>
    <row r="13" spans="1:11" ht="47.25">
      <c r="A13" s="51" t="s">
        <v>12</v>
      </c>
      <c r="B13" s="52" t="s">
        <v>13</v>
      </c>
      <c r="C13" s="52" t="s">
        <v>14</v>
      </c>
      <c r="D13" s="52" t="s">
        <v>15</v>
      </c>
      <c r="E13" s="52" t="s">
        <v>16</v>
      </c>
      <c r="F13" s="52" t="s">
        <v>17</v>
      </c>
      <c r="G13" s="52" t="s">
        <v>18</v>
      </c>
      <c r="H13" s="52" t="s">
        <v>19</v>
      </c>
      <c r="I13" s="52" t="s">
        <v>20</v>
      </c>
      <c r="J13" s="52" t="s">
        <v>9</v>
      </c>
    </row>
    <row r="14" spans="1:11" ht="18" customHeight="1">
      <c r="A14" s="54" t="s">
        <v>412</v>
      </c>
      <c r="B14" s="85">
        <v>351000000</v>
      </c>
      <c r="C14" s="86">
        <v>2782185758</v>
      </c>
      <c r="D14" s="85">
        <v>1224901114</v>
      </c>
      <c r="E14" s="85">
        <f t="shared" ref="E14:E24" si="0">C14-D14</f>
        <v>1557284644</v>
      </c>
      <c r="F14" s="85">
        <v>1321000000</v>
      </c>
      <c r="G14" s="61">
        <f t="shared" ref="G14:G22" si="1">B14/F14</f>
        <v>0.26570779712339138</v>
      </c>
      <c r="H14" s="85">
        <f t="shared" ref="H14:H22" si="2">E14*G14</f>
        <v>413782672.25132477</v>
      </c>
      <c r="I14" s="88" t="s">
        <v>25</v>
      </c>
      <c r="J14" s="88">
        <v>351000000</v>
      </c>
      <c r="K14" s="90"/>
    </row>
    <row r="15" spans="1:11" ht="18" customHeight="1">
      <c r="A15" s="54" t="s">
        <v>413</v>
      </c>
      <c r="B15" s="85">
        <v>51900000</v>
      </c>
      <c r="C15" s="85">
        <v>132496051</v>
      </c>
      <c r="D15" s="85">
        <v>3760092</v>
      </c>
      <c r="E15" s="85">
        <f t="shared" si="0"/>
        <v>128735959</v>
      </c>
      <c r="F15" s="85">
        <v>96300000</v>
      </c>
      <c r="G15" s="61">
        <f t="shared" si="1"/>
        <v>0.5389408099688473</v>
      </c>
      <c r="H15" s="85">
        <f t="shared" si="2"/>
        <v>69381062.015576318</v>
      </c>
      <c r="I15" s="88" t="s">
        <v>25</v>
      </c>
      <c r="J15" s="88">
        <v>51900000</v>
      </c>
      <c r="K15" s="90"/>
    </row>
    <row r="16" spans="1:11" ht="18" customHeight="1">
      <c r="A16" s="54" t="s">
        <v>414</v>
      </c>
      <c r="B16" s="85">
        <v>520000000</v>
      </c>
      <c r="C16" s="85">
        <v>1470381600</v>
      </c>
      <c r="D16" s="85">
        <v>42158600</v>
      </c>
      <c r="E16" s="85">
        <f t="shared" si="0"/>
        <v>1428223000</v>
      </c>
      <c r="F16" s="85">
        <v>1568000000</v>
      </c>
      <c r="G16" s="61">
        <f t="shared" si="1"/>
        <v>0.33163265306122447</v>
      </c>
      <c r="H16" s="85">
        <f t="shared" si="2"/>
        <v>473645382.65306121</v>
      </c>
      <c r="I16" s="88" t="s">
        <v>25</v>
      </c>
      <c r="J16" s="88">
        <v>520000000</v>
      </c>
      <c r="K16" s="90"/>
    </row>
    <row r="17" spans="1:11" ht="18" customHeight="1">
      <c r="A17" s="54" t="s">
        <v>415</v>
      </c>
      <c r="B17" s="85">
        <v>120000000</v>
      </c>
      <c r="C17" s="85">
        <v>3178020076</v>
      </c>
      <c r="D17" s="85">
        <v>1263612167</v>
      </c>
      <c r="E17" s="85">
        <f t="shared" si="0"/>
        <v>1914407909</v>
      </c>
      <c r="F17" s="85">
        <v>300000000</v>
      </c>
      <c r="G17" s="61">
        <f t="shared" si="1"/>
        <v>0.4</v>
      </c>
      <c r="H17" s="85">
        <f t="shared" si="2"/>
        <v>765763163.60000002</v>
      </c>
      <c r="I17" s="88" t="s">
        <v>25</v>
      </c>
      <c r="J17" s="88">
        <v>120000000</v>
      </c>
      <c r="K17" s="90"/>
    </row>
    <row r="18" spans="1:11" ht="18" customHeight="1">
      <c r="A18" s="54" t="s">
        <v>416</v>
      </c>
      <c r="B18" s="85">
        <v>14900000</v>
      </c>
      <c r="C18" s="85">
        <v>36099074</v>
      </c>
      <c r="D18" s="85">
        <v>1774336</v>
      </c>
      <c r="E18" s="85">
        <f t="shared" si="0"/>
        <v>34324738</v>
      </c>
      <c r="F18" s="85">
        <v>30000000</v>
      </c>
      <c r="G18" s="61">
        <f t="shared" si="1"/>
        <v>0.49666666666666665</v>
      </c>
      <c r="H18" s="85">
        <f t="shared" si="2"/>
        <v>17047953.206666667</v>
      </c>
      <c r="I18" s="88" t="s">
        <v>25</v>
      </c>
      <c r="J18" s="88">
        <v>14900000</v>
      </c>
      <c r="K18" s="90"/>
    </row>
    <row r="19" spans="1:11" ht="18" customHeight="1">
      <c r="A19" s="54" t="s">
        <v>417</v>
      </c>
      <c r="B19" s="85">
        <v>19670000</v>
      </c>
      <c r="C19" s="85">
        <v>57392986</v>
      </c>
      <c r="D19" s="85">
        <v>907312</v>
      </c>
      <c r="E19" s="85">
        <f t="shared" si="0"/>
        <v>56485674</v>
      </c>
      <c r="F19" s="85">
        <v>36500000</v>
      </c>
      <c r="G19" s="61">
        <f t="shared" si="1"/>
        <v>0.53890410958904111</v>
      </c>
      <c r="H19" s="85">
        <f t="shared" si="2"/>
        <v>30440361.851506852</v>
      </c>
      <c r="I19" s="88" t="s">
        <v>25</v>
      </c>
      <c r="J19" s="88">
        <v>19670000</v>
      </c>
      <c r="K19" s="90"/>
    </row>
    <row r="20" spans="1:11" ht="18" customHeight="1">
      <c r="A20" s="46" t="s">
        <v>460</v>
      </c>
      <c r="B20" s="85">
        <v>10000000</v>
      </c>
      <c r="C20" s="85">
        <v>2919341441</v>
      </c>
      <c r="D20" s="85">
        <v>1236035497</v>
      </c>
      <c r="E20" s="85">
        <f t="shared" si="0"/>
        <v>1683305944</v>
      </c>
      <c r="F20" s="85">
        <v>10000000</v>
      </c>
      <c r="G20" s="61">
        <f t="shared" si="1"/>
        <v>1</v>
      </c>
      <c r="H20" s="85">
        <f t="shared" si="2"/>
        <v>1683305944</v>
      </c>
      <c r="I20" s="88" t="s">
        <v>25</v>
      </c>
      <c r="J20" s="88">
        <v>10000000</v>
      </c>
      <c r="K20" s="90"/>
    </row>
    <row r="21" spans="1:11" ht="18" customHeight="1">
      <c r="A21" s="54" t="s">
        <v>419</v>
      </c>
      <c r="B21" s="85">
        <v>10000000</v>
      </c>
      <c r="C21" s="85">
        <v>110113980</v>
      </c>
      <c r="D21" s="85">
        <v>5515649</v>
      </c>
      <c r="E21" s="85">
        <f t="shared" si="0"/>
        <v>104598331</v>
      </c>
      <c r="F21" s="85">
        <v>10000000</v>
      </c>
      <c r="G21" s="61">
        <f t="shared" si="1"/>
        <v>1</v>
      </c>
      <c r="H21" s="85">
        <f t="shared" si="2"/>
        <v>104598331</v>
      </c>
      <c r="I21" s="88" t="s">
        <v>25</v>
      </c>
      <c r="J21" s="88">
        <v>10000000</v>
      </c>
      <c r="K21" s="90"/>
    </row>
    <row r="22" spans="1:11" ht="18" customHeight="1">
      <c r="A22" s="54" t="s">
        <v>418</v>
      </c>
      <c r="B22" s="85">
        <v>3000000</v>
      </c>
      <c r="C22" s="85">
        <v>1350394276</v>
      </c>
      <c r="D22" s="85">
        <v>198880367</v>
      </c>
      <c r="E22" s="85">
        <f t="shared" si="0"/>
        <v>1151513909</v>
      </c>
      <c r="F22" s="85">
        <v>3000000</v>
      </c>
      <c r="G22" s="61">
        <f t="shared" si="1"/>
        <v>1</v>
      </c>
      <c r="H22" s="85">
        <f t="shared" si="2"/>
        <v>1151513909</v>
      </c>
      <c r="I22" s="88" t="s">
        <v>25</v>
      </c>
      <c r="J22" s="88">
        <v>3000000</v>
      </c>
      <c r="K22" s="90"/>
    </row>
    <row r="23" spans="1:11" ht="18" customHeight="1">
      <c r="A23" s="54" t="s">
        <v>449</v>
      </c>
      <c r="B23" s="85">
        <v>613352000</v>
      </c>
      <c r="C23" s="85">
        <v>2227593414</v>
      </c>
      <c r="D23" s="85">
        <v>448211327</v>
      </c>
      <c r="E23" s="85">
        <f t="shared" si="0"/>
        <v>1779382087</v>
      </c>
      <c r="F23" s="87" t="s">
        <v>446</v>
      </c>
      <c r="G23" s="62" t="s">
        <v>446</v>
      </c>
      <c r="H23" s="87" t="s">
        <v>446</v>
      </c>
      <c r="I23" s="88" t="s">
        <v>25</v>
      </c>
      <c r="J23" s="88">
        <v>613352000</v>
      </c>
      <c r="K23" s="90"/>
    </row>
    <row r="24" spans="1:11" ht="18" customHeight="1">
      <c r="A24" s="54" t="s">
        <v>420</v>
      </c>
      <c r="B24" s="85">
        <v>6869579392</v>
      </c>
      <c r="C24" s="85">
        <v>51977561101</v>
      </c>
      <c r="D24" s="85">
        <v>30626549321</v>
      </c>
      <c r="E24" s="85">
        <f t="shared" si="0"/>
        <v>21351011780</v>
      </c>
      <c r="F24" s="85">
        <v>20155312941</v>
      </c>
      <c r="G24" s="61">
        <f>B24/F24</f>
        <v>0.34083218713145758</v>
      </c>
      <c r="H24" s="85">
        <f>E24*G24</f>
        <v>7277112042.4469147</v>
      </c>
      <c r="I24" s="88" t="s">
        <v>25</v>
      </c>
      <c r="J24" s="88" t="s">
        <v>25</v>
      </c>
      <c r="K24" s="90"/>
    </row>
    <row r="25" spans="1:11" ht="18" customHeight="1">
      <c r="A25" s="54"/>
      <c r="B25" s="85"/>
      <c r="C25" s="88"/>
      <c r="D25" s="88"/>
      <c r="E25" s="88"/>
      <c r="F25" s="88"/>
      <c r="G25" s="57"/>
      <c r="H25" s="88"/>
      <c r="I25" s="88"/>
      <c r="J25" s="88"/>
      <c r="K25" s="90"/>
    </row>
    <row r="26" spans="1:11" ht="18" customHeight="1">
      <c r="A26" s="53" t="s">
        <v>10</v>
      </c>
      <c r="B26" s="85">
        <v>8583401392</v>
      </c>
      <c r="C26" s="89"/>
      <c r="D26" s="89"/>
      <c r="E26" s="89"/>
      <c r="F26" s="89"/>
      <c r="G26" s="37"/>
      <c r="H26" s="89"/>
      <c r="I26" s="88" t="s">
        <v>25</v>
      </c>
      <c r="J26" s="88">
        <v>1713822000</v>
      </c>
      <c r="K26" s="90"/>
    </row>
    <row r="27" spans="1:11">
      <c r="B27" s="90"/>
      <c r="C27" s="90"/>
      <c r="D27" s="90"/>
      <c r="E27" s="90"/>
      <c r="F27" s="90"/>
      <c r="H27" s="90"/>
      <c r="I27" s="90"/>
      <c r="J27" s="90"/>
      <c r="K27" s="90"/>
    </row>
    <row r="28" spans="1:11" ht="18.75">
      <c r="A28" s="35" t="s">
        <v>21</v>
      </c>
      <c r="B28" s="90"/>
      <c r="C28" s="90"/>
      <c r="D28" s="90"/>
      <c r="E28" s="90"/>
      <c r="F28" s="90"/>
      <c r="H28" s="90"/>
      <c r="I28" s="90"/>
      <c r="J28" s="90"/>
      <c r="K28" s="93" t="s">
        <v>511</v>
      </c>
    </row>
    <row r="29" spans="1:11" ht="47.25">
      <c r="A29" s="51" t="s">
        <v>12</v>
      </c>
      <c r="B29" s="91" t="s">
        <v>22</v>
      </c>
      <c r="C29" s="91" t="s">
        <v>14</v>
      </c>
      <c r="D29" s="91" t="s">
        <v>15</v>
      </c>
      <c r="E29" s="91" t="s">
        <v>16</v>
      </c>
      <c r="F29" s="91" t="s">
        <v>17</v>
      </c>
      <c r="G29" s="52" t="s">
        <v>18</v>
      </c>
      <c r="H29" s="91" t="s">
        <v>19</v>
      </c>
      <c r="I29" s="91" t="s">
        <v>23</v>
      </c>
      <c r="J29" s="91" t="s">
        <v>24</v>
      </c>
      <c r="K29" s="91" t="s">
        <v>9</v>
      </c>
    </row>
    <row r="30" spans="1:11" ht="18" customHeight="1">
      <c r="A30" s="54" t="s">
        <v>421</v>
      </c>
      <c r="B30" s="85">
        <v>127500000</v>
      </c>
      <c r="C30" s="85">
        <v>647510957</v>
      </c>
      <c r="D30" s="85">
        <v>129998161</v>
      </c>
      <c r="E30" s="85">
        <f t="shared" ref="E30:E51" si="3">C30-D30</f>
        <v>517512796</v>
      </c>
      <c r="F30" s="85">
        <v>640201097</v>
      </c>
      <c r="G30" s="58">
        <f>B30/F30</f>
        <v>0.19915617233002023</v>
      </c>
      <c r="H30" s="88">
        <f t="shared" ref="H30:H39" si="4">E30*G30</f>
        <v>103065867.5831666</v>
      </c>
      <c r="I30" s="88" t="s">
        <v>25</v>
      </c>
      <c r="J30" s="88">
        <v>127500000</v>
      </c>
      <c r="K30" s="88">
        <v>127500000</v>
      </c>
    </row>
    <row r="31" spans="1:11" ht="18" customHeight="1">
      <c r="A31" s="54" t="s">
        <v>422</v>
      </c>
      <c r="B31" s="85">
        <v>13450000</v>
      </c>
      <c r="C31" s="85">
        <v>645311155</v>
      </c>
      <c r="D31" s="85">
        <v>356197250</v>
      </c>
      <c r="E31" s="85">
        <f t="shared" si="3"/>
        <v>289113905</v>
      </c>
      <c r="F31" s="85">
        <v>360000000</v>
      </c>
      <c r="G31" s="58">
        <f t="shared" ref="G31:G39" si="5">B31/F31</f>
        <v>3.7361111111111109E-2</v>
      </c>
      <c r="H31" s="88">
        <f t="shared" si="4"/>
        <v>10801616.728472222</v>
      </c>
      <c r="I31" s="88" t="s">
        <v>25</v>
      </c>
      <c r="J31" s="88">
        <v>13450000</v>
      </c>
      <c r="K31" s="88">
        <v>13450000</v>
      </c>
    </row>
    <row r="32" spans="1:11" ht="18" customHeight="1">
      <c r="A32" s="54" t="s">
        <v>423</v>
      </c>
      <c r="B32" s="85">
        <v>6400000</v>
      </c>
      <c r="C32" s="85">
        <v>34884159000</v>
      </c>
      <c r="D32" s="85">
        <v>19824505000</v>
      </c>
      <c r="E32" s="85">
        <f t="shared" si="3"/>
        <v>15059654000</v>
      </c>
      <c r="F32" s="85">
        <v>1070400000</v>
      </c>
      <c r="G32" s="58">
        <f t="shared" si="5"/>
        <v>5.9790732436472349E-3</v>
      </c>
      <c r="H32" s="88">
        <f t="shared" si="4"/>
        <v>90042774.289985061</v>
      </c>
      <c r="I32" s="88" t="s">
        <v>25</v>
      </c>
      <c r="J32" s="88">
        <v>6400000</v>
      </c>
      <c r="K32" s="88">
        <v>6400000</v>
      </c>
    </row>
    <row r="33" spans="1:11" ht="18" customHeight="1">
      <c r="A33" s="54" t="s">
        <v>424</v>
      </c>
      <c r="B33" s="85">
        <v>5000000</v>
      </c>
      <c r="C33" s="85">
        <v>252620599</v>
      </c>
      <c r="D33" s="85">
        <v>100881413</v>
      </c>
      <c r="E33" s="85">
        <f t="shared" si="3"/>
        <v>151739186</v>
      </c>
      <c r="F33" s="85">
        <v>50000000</v>
      </c>
      <c r="G33" s="58">
        <f t="shared" si="5"/>
        <v>0.1</v>
      </c>
      <c r="H33" s="88">
        <f t="shared" si="4"/>
        <v>15173918.600000001</v>
      </c>
      <c r="I33" s="88" t="s">
        <v>25</v>
      </c>
      <c r="J33" s="88">
        <v>5000000</v>
      </c>
      <c r="K33" s="88">
        <v>5000000</v>
      </c>
    </row>
    <row r="34" spans="1:11" ht="18" customHeight="1">
      <c r="A34" s="54" t="s">
        <v>425</v>
      </c>
      <c r="B34" s="85">
        <v>15750000</v>
      </c>
      <c r="C34" s="85">
        <v>290469107</v>
      </c>
      <c r="D34" s="85">
        <v>161784851</v>
      </c>
      <c r="E34" s="85">
        <f t="shared" si="3"/>
        <v>128684256</v>
      </c>
      <c r="F34" s="85">
        <v>92500000</v>
      </c>
      <c r="G34" s="58">
        <f t="shared" si="5"/>
        <v>0.17027027027027028</v>
      </c>
      <c r="H34" s="88">
        <f t="shared" si="4"/>
        <v>21911103.048648652</v>
      </c>
      <c r="I34" s="88" t="s">
        <v>25</v>
      </c>
      <c r="J34" s="88">
        <v>15750000</v>
      </c>
      <c r="K34" s="88">
        <v>15750000</v>
      </c>
    </row>
    <row r="35" spans="1:11" ht="18" customHeight="1">
      <c r="A35" s="54" t="s">
        <v>426</v>
      </c>
      <c r="B35" s="85">
        <v>40000000</v>
      </c>
      <c r="C35" s="85">
        <v>17185165000</v>
      </c>
      <c r="D35" s="85">
        <v>12143199000</v>
      </c>
      <c r="E35" s="85">
        <f t="shared" si="3"/>
        <v>5041966000</v>
      </c>
      <c r="F35" s="85">
        <v>1940000000</v>
      </c>
      <c r="G35" s="58">
        <f t="shared" si="5"/>
        <v>2.0618556701030927E-2</v>
      </c>
      <c r="H35" s="88">
        <f t="shared" si="4"/>
        <v>103958061.85567009</v>
      </c>
      <c r="I35" s="88" t="s">
        <v>25</v>
      </c>
      <c r="J35" s="88">
        <v>40000000</v>
      </c>
      <c r="K35" s="88">
        <v>40000000</v>
      </c>
    </row>
    <row r="36" spans="1:11" ht="18" customHeight="1">
      <c r="A36" s="54" t="s">
        <v>427</v>
      </c>
      <c r="B36" s="85">
        <v>15920000</v>
      </c>
      <c r="C36" s="85">
        <v>81940538565</v>
      </c>
      <c r="D36" s="85">
        <v>78058925428</v>
      </c>
      <c r="E36" s="85">
        <f t="shared" si="3"/>
        <v>3881613137</v>
      </c>
      <c r="F36" s="85">
        <v>2832840000</v>
      </c>
      <c r="G36" s="58">
        <f t="shared" si="5"/>
        <v>5.6198020361192301E-3</v>
      </c>
      <c r="H36" s="88">
        <f t="shared" si="4"/>
        <v>21813897.410739753</v>
      </c>
      <c r="I36" s="88" t="s">
        <v>25</v>
      </c>
      <c r="J36" s="88">
        <v>15920000</v>
      </c>
      <c r="K36" s="88">
        <v>15920000</v>
      </c>
    </row>
    <row r="37" spans="1:11" ht="18" customHeight="1">
      <c r="A37" s="54" t="s">
        <v>428</v>
      </c>
      <c r="B37" s="85">
        <v>1790000</v>
      </c>
      <c r="C37" s="85">
        <v>684689155</v>
      </c>
      <c r="D37" s="85">
        <v>452943671</v>
      </c>
      <c r="E37" s="85">
        <f t="shared" si="3"/>
        <v>231745484</v>
      </c>
      <c r="F37" s="85">
        <v>65880565</v>
      </c>
      <c r="G37" s="58">
        <f t="shared" si="5"/>
        <v>2.717038021759528E-2</v>
      </c>
      <c r="H37" s="88">
        <f t="shared" si="4"/>
        <v>6296612.9139906438</v>
      </c>
      <c r="I37" s="88" t="s">
        <v>25</v>
      </c>
      <c r="J37" s="88">
        <v>1790000</v>
      </c>
      <c r="K37" s="88">
        <v>1790000</v>
      </c>
    </row>
    <row r="38" spans="1:11" ht="18" customHeight="1">
      <c r="A38" s="54" t="s">
        <v>445</v>
      </c>
      <c r="B38" s="85">
        <v>5650000</v>
      </c>
      <c r="C38" s="85">
        <v>303496755973</v>
      </c>
      <c r="D38" s="85">
        <v>234797588943</v>
      </c>
      <c r="E38" s="85">
        <f t="shared" si="3"/>
        <v>68699167030</v>
      </c>
      <c r="F38" s="85">
        <v>45864500000</v>
      </c>
      <c r="G38" s="58">
        <f t="shared" si="5"/>
        <v>1.2318895878075635E-4</v>
      </c>
      <c r="H38" s="88">
        <f t="shared" si="4"/>
        <v>8462978.8555309661</v>
      </c>
      <c r="I38" s="88" t="s">
        <v>25</v>
      </c>
      <c r="J38" s="88">
        <v>5650000</v>
      </c>
      <c r="K38" s="88">
        <v>5650000</v>
      </c>
    </row>
    <row r="39" spans="1:11" ht="18" customHeight="1">
      <c r="A39" s="54" t="s">
        <v>429</v>
      </c>
      <c r="B39" s="85">
        <v>1398000</v>
      </c>
      <c r="C39" s="85">
        <v>421465199</v>
      </c>
      <c r="D39" s="85">
        <v>220419597</v>
      </c>
      <c r="E39" s="85">
        <f t="shared" si="3"/>
        <v>201045602</v>
      </c>
      <c r="F39" s="85">
        <v>172018252</v>
      </c>
      <c r="G39" s="58">
        <f t="shared" si="5"/>
        <v>8.1270445650151128E-3</v>
      </c>
      <c r="H39" s="88">
        <f t="shared" si="4"/>
        <v>1633906.5670542915</v>
      </c>
      <c r="I39" s="88" t="s">
        <v>25</v>
      </c>
      <c r="J39" s="88">
        <v>1398000</v>
      </c>
      <c r="K39" s="88">
        <v>1398000</v>
      </c>
    </row>
    <row r="40" spans="1:11" ht="18" customHeight="1">
      <c r="A40" s="54" t="s">
        <v>430</v>
      </c>
      <c r="B40" s="85">
        <v>3680000</v>
      </c>
      <c r="C40" s="85">
        <v>5111600267</v>
      </c>
      <c r="D40" s="85">
        <v>4785043493</v>
      </c>
      <c r="E40" s="85">
        <f t="shared" si="3"/>
        <v>326556774</v>
      </c>
      <c r="F40" s="87" t="s">
        <v>492</v>
      </c>
      <c r="G40" s="59" t="s">
        <v>492</v>
      </c>
      <c r="H40" s="94" t="s">
        <v>492</v>
      </c>
      <c r="I40" s="88" t="s">
        <v>25</v>
      </c>
      <c r="J40" s="88">
        <v>3680000</v>
      </c>
      <c r="K40" s="88">
        <v>3680000</v>
      </c>
    </row>
    <row r="41" spans="1:11" ht="18" customHeight="1">
      <c r="A41" s="54" t="s">
        <v>431</v>
      </c>
      <c r="B41" s="85">
        <v>29435000</v>
      </c>
      <c r="C41" s="85">
        <v>1002741542</v>
      </c>
      <c r="D41" s="85">
        <v>256486579</v>
      </c>
      <c r="E41" s="85">
        <f t="shared" si="3"/>
        <v>746254963</v>
      </c>
      <c r="F41" s="85">
        <v>99265000</v>
      </c>
      <c r="G41" s="58">
        <f t="shared" ref="G41:G51" si="6">B41/F41</f>
        <v>0.29652949176446886</v>
      </c>
      <c r="H41" s="88">
        <f t="shared" ref="H41:H51" si="7">E41*G41</f>
        <v>221286604.90510252</v>
      </c>
      <c r="I41" s="88" t="s">
        <v>25</v>
      </c>
      <c r="J41" s="88">
        <v>29435000</v>
      </c>
      <c r="K41" s="88">
        <v>29435000</v>
      </c>
    </row>
    <row r="42" spans="1:11" ht="18" customHeight="1">
      <c r="A42" s="54" t="s">
        <v>432</v>
      </c>
      <c r="B42" s="85">
        <v>12000</v>
      </c>
      <c r="C42" s="85">
        <v>212989353</v>
      </c>
      <c r="D42" s="85">
        <v>42807817</v>
      </c>
      <c r="E42" s="85">
        <f t="shared" si="3"/>
        <v>170181536</v>
      </c>
      <c r="F42" s="85">
        <v>48528000</v>
      </c>
      <c r="G42" s="58">
        <f t="shared" si="6"/>
        <v>2.4727992087042531E-4</v>
      </c>
      <c r="H42" s="88">
        <f t="shared" si="7"/>
        <v>42082.476755687436</v>
      </c>
      <c r="I42" s="88" t="s">
        <v>25</v>
      </c>
      <c r="J42" s="88">
        <v>12000</v>
      </c>
      <c r="K42" s="88">
        <v>12000</v>
      </c>
    </row>
    <row r="43" spans="1:11" ht="18" customHeight="1">
      <c r="A43" s="54" t="s">
        <v>433</v>
      </c>
      <c r="B43" s="85">
        <v>2800000</v>
      </c>
      <c r="C43" s="85">
        <v>34119702</v>
      </c>
      <c r="D43" s="85">
        <v>65840009</v>
      </c>
      <c r="E43" s="85">
        <f t="shared" si="3"/>
        <v>-31720307</v>
      </c>
      <c r="F43" s="85">
        <v>7000000</v>
      </c>
      <c r="G43" s="58">
        <f t="shared" si="6"/>
        <v>0.4</v>
      </c>
      <c r="H43" s="88">
        <f t="shared" si="7"/>
        <v>-12688122.800000001</v>
      </c>
      <c r="I43" s="88" t="s">
        <v>25</v>
      </c>
      <c r="J43" s="85">
        <v>2800000</v>
      </c>
      <c r="K43" s="88">
        <v>2800000</v>
      </c>
    </row>
    <row r="44" spans="1:11" ht="18" customHeight="1">
      <c r="A44" s="54" t="s">
        <v>447</v>
      </c>
      <c r="B44" s="85">
        <v>21000000</v>
      </c>
      <c r="C44" s="85">
        <v>24857606000000</v>
      </c>
      <c r="D44" s="85">
        <v>24516985000000</v>
      </c>
      <c r="E44" s="85">
        <f t="shared" si="3"/>
        <v>340621000000</v>
      </c>
      <c r="F44" s="85">
        <v>16602000000</v>
      </c>
      <c r="G44" s="58">
        <f t="shared" si="6"/>
        <v>1.264907842428623E-3</v>
      </c>
      <c r="H44" s="88">
        <f t="shared" si="7"/>
        <v>430854174.19588</v>
      </c>
      <c r="I44" s="88" t="s">
        <v>25</v>
      </c>
      <c r="J44" s="88">
        <v>21000000</v>
      </c>
      <c r="K44" s="88">
        <v>21000000</v>
      </c>
    </row>
    <row r="45" spans="1:11" ht="18" customHeight="1">
      <c r="A45" s="54" t="s">
        <v>434</v>
      </c>
      <c r="B45" s="85">
        <v>164473000</v>
      </c>
      <c r="C45" s="85">
        <v>589679984898</v>
      </c>
      <c r="D45" s="85">
        <v>553587761362</v>
      </c>
      <c r="E45" s="85">
        <f t="shared" si="3"/>
        <v>36092223536</v>
      </c>
      <c r="F45" s="85">
        <v>27448280664</v>
      </c>
      <c r="G45" s="58">
        <f t="shared" si="6"/>
        <v>5.9921057356323165E-3</v>
      </c>
      <c r="H45" s="88">
        <f t="shared" si="7"/>
        <v>216268419.6617893</v>
      </c>
      <c r="I45" s="88" t="s">
        <v>25</v>
      </c>
      <c r="J45" s="88">
        <v>164473000</v>
      </c>
      <c r="K45" s="88">
        <v>164473000</v>
      </c>
    </row>
    <row r="46" spans="1:11" ht="18" customHeight="1">
      <c r="A46" s="54" t="s">
        <v>435</v>
      </c>
      <c r="B46" s="85">
        <v>20340000</v>
      </c>
      <c r="C46" s="85">
        <v>5625521616</v>
      </c>
      <c r="D46" s="85">
        <v>184707775</v>
      </c>
      <c r="E46" s="85">
        <f t="shared" si="3"/>
        <v>5440813841</v>
      </c>
      <c r="F46" s="85">
        <v>5052247979</v>
      </c>
      <c r="G46" s="58">
        <f t="shared" si="6"/>
        <v>4.0259306519681032E-3</v>
      </c>
      <c r="H46" s="88">
        <f t="shared" si="7"/>
        <v>21904339.214134209</v>
      </c>
      <c r="I46" s="88" t="s">
        <v>25</v>
      </c>
      <c r="J46" s="88">
        <v>20340000</v>
      </c>
      <c r="K46" s="88">
        <v>20340000</v>
      </c>
    </row>
    <row r="47" spans="1:11" ht="18" customHeight="1">
      <c r="A47" s="54" t="s">
        <v>448</v>
      </c>
      <c r="B47" s="85">
        <v>9909027</v>
      </c>
      <c r="C47" s="85">
        <v>363096643</v>
      </c>
      <c r="D47" s="85">
        <v>6405736</v>
      </c>
      <c r="E47" s="85">
        <f t="shared" si="3"/>
        <v>356690907</v>
      </c>
      <c r="F47" s="85">
        <v>316687850</v>
      </c>
      <c r="G47" s="58">
        <f t="shared" si="6"/>
        <v>3.1289571102901488E-2</v>
      </c>
      <c r="H47" s="88">
        <f t="shared" si="7"/>
        <v>11160705.496334922</v>
      </c>
      <c r="I47" s="88" t="s">
        <v>25</v>
      </c>
      <c r="J47" s="85">
        <v>9909027</v>
      </c>
      <c r="K47" s="85">
        <v>9909027</v>
      </c>
    </row>
    <row r="48" spans="1:11" ht="18" customHeight="1">
      <c r="A48" s="54" t="s">
        <v>436</v>
      </c>
      <c r="B48" s="85">
        <v>300000</v>
      </c>
      <c r="C48" s="85">
        <v>111017317</v>
      </c>
      <c r="D48" s="85">
        <v>310026</v>
      </c>
      <c r="E48" s="85">
        <v>110707291</v>
      </c>
      <c r="F48" s="88">
        <v>100100821</v>
      </c>
      <c r="G48" s="58">
        <f t="shared" si="6"/>
        <v>2.9969784163908107E-3</v>
      </c>
      <c r="H48" s="87" t="s">
        <v>492</v>
      </c>
      <c r="I48" s="88" t="s">
        <v>25</v>
      </c>
      <c r="J48" s="88">
        <v>300000</v>
      </c>
      <c r="K48" s="88">
        <v>300000</v>
      </c>
    </row>
    <row r="49" spans="1:11" ht="18" customHeight="1">
      <c r="A49" s="54" t="s">
        <v>437</v>
      </c>
      <c r="B49" s="85">
        <v>30820000</v>
      </c>
      <c r="C49" s="85">
        <v>2190273648</v>
      </c>
      <c r="D49" s="85">
        <v>818565626</v>
      </c>
      <c r="E49" s="85">
        <f t="shared" si="3"/>
        <v>1371708022</v>
      </c>
      <c r="F49" s="85">
        <v>1318958224</v>
      </c>
      <c r="G49" s="58">
        <f t="shared" si="6"/>
        <v>2.3366926593423328E-2</v>
      </c>
      <c r="H49" s="88">
        <f t="shared" si="7"/>
        <v>32052600.657683909</v>
      </c>
      <c r="I49" s="88" t="s">
        <v>25</v>
      </c>
      <c r="J49" s="88">
        <v>30820000</v>
      </c>
      <c r="K49" s="88">
        <v>30820000</v>
      </c>
    </row>
    <row r="50" spans="1:11" ht="18" customHeight="1">
      <c r="A50" s="54" t="s">
        <v>438</v>
      </c>
      <c r="B50" s="85">
        <v>19226000</v>
      </c>
      <c r="C50" s="85">
        <v>2343731481</v>
      </c>
      <c r="D50" s="85">
        <v>525126038</v>
      </c>
      <c r="E50" s="85">
        <f t="shared" si="3"/>
        <v>1818605443</v>
      </c>
      <c r="F50" s="85">
        <v>1715591374</v>
      </c>
      <c r="G50" s="58">
        <f t="shared" si="6"/>
        <v>1.1206631305899769E-2</v>
      </c>
      <c r="H50" s="88">
        <f t="shared" si="7"/>
        <v>20380440.690603517</v>
      </c>
      <c r="I50" s="88" t="s">
        <v>25</v>
      </c>
      <c r="J50" s="85">
        <v>19226000</v>
      </c>
      <c r="K50" s="85">
        <v>19226000</v>
      </c>
    </row>
    <row r="51" spans="1:11" ht="18" customHeight="1">
      <c r="A51" s="54" t="s">
        <v>439</v>
      </c>
      <c r="B51" s="85">
        <v>15329000</v>
      </c>
      <c r="C51" s="85">
        <v>708604383</v>
      </c>
      <c r="D51" s="85">
        <v>14914806</v>
      </c>
      <c r="E51" s="85">
        <f t="shared" si="3"/>
        <v>693689577</v>
      </c>
      <c r="F51" s="85">
        <v>532373972</v>
      </c>
      <c r="G51" s="58">
        <f t="shared" si="6"/>
        <v>2.8793669124004433E-2</v>
      </c>
      <c r="H51" s="88">
        <f t="shared" si="7"/>
        <v>19973868.154908594</v>
      </c>
      <c r="I51" s="88" t="s">
        <v>25</v>
      </c>
      <c r="J51" s="88">
        <v>15329000</v>
      </c>
      <c r="K51" s="88">
        <v>15329000</v>
      </c>
    </row>
    <row r="52" spans="1:11" ht="18" customHeight="1">
      <c r="A52" s="54" t="s">
        <v>440</v>
      </c>
      <c r="B52" s="85">
        <v>70648700</v>
      </c>
      <c r="C52" s="85">
        <v>1083315500</v>
      </c>
      <c r="D52" s="85">
        <v>190429</v>
      </c>
      <c r="E52" s="85">
        <f>C52-D52</f>
        <v>1083125071</v>
      </c>
      <c r="F52" s="85">
        <v>1058100000</v>
      </c>
      <c r="G52" s="58">
        <f>B52/F52</f>
        <v>6.6769397977506847E-2</v>
      </c>
      <c r="H52" s="88">
        <f>E52*G52</f>
        <v>72319608.925014362</v>
      </c>
      <c r="I52" s="88" t="s">
        <v>25</v>
      </c>
      <c r="J52" s="88">
        <v>70648700</v>
      </c>
      <c r="K52" s="88">
        <v>70648700</v>
      </c>
    </row>
    <row r="53" spans="1:11" ht="18" customHeight="1">
      <c r="A53" s="54" t="s">
        <v>441</v>
      </c>
      <c r="B53" s="85">
        <v>4355600</v>
      </c>
      <c r="C53" s="85">
        <v>8514848845</v>
      </c>
      <c r="D53" s="85">
        <v>3417445728</v>
      </c>
      <c r="E53" s="85">
        <f>C53-D53</f>
        <v>5097403117</v>
      </c>
      <c r="F53" s="85">
        <v>155800000</v>
      </c>
      <c r="G53" s="58">
        <f>B53/F53</f>
        <v>2.7956354300385108E-2</v>
      </c>
      <c r="H53" s="88">
        <f>E53*G53</f>
        <v>142504807.55073941</v>
      </c>
      <c r="I53" s="88" t="s">
        <v>25</v>
      </c>
      <c r="J53" s="88">
        <v>4355600</v>
      </c>
      <c r="K53" s="88">
        <v>4355600</v>
      </c>
    </row>
    <row r="54" spans="1:11" ht="18" customHeight="1">
      <c r="A54" s="54" t="s">
        <v>442</v>
      </c>
      <c r="B54" s="85">
        <v>800000</v>
      </c>
      <c r="C54" s="85">
        <v>43418160</v>
      </c>
      <c r="D54" s="85">
        <v>16973297</v>
      </c>
      <c r="E54" s="85">
        <f>C54-D54</f>
        <v>26444863</v>
      </c>
      <c r="F54" s="87" t="s">
        <v>492</v>
      </c>
      <c r="G54" s="59" t="s">
        <v>492</v>
      </c>
      <c r="H54" s="87" t="s">
        <v>492</v>
      </c>
      <c r="I54" s="88" t="s">
        <v>25</v>
      </c>
      <c r="J54" s="88">
        <v>800000</v>
      </c>
      <c r="K54" s="88">
        <v>800000</v>
      </c>
    </row>
    <row r="55" spans="1:11" ht="18" customHeight="1">
      <c r="A55" s="54" t="s">
        <v>443</v>
      </c>
      <c r="B55" s="85">
        <v>190000</v>
      </c>
      <c r="C55" s="85">
        <v>167440826</v>
      </c>
      <c r="D55" s="85">
        <v>0</v>
      </c>
      <c r="E55" s="85">
        <f>C55-D55</f>
        <v>167440826</v>
      </c>
      <c r="F55" s="92">
        <v>30607374</v>
      </c>
      <c r="G55" s="58">
        <f>B55/F55</f>
        <v>6.2076544038047821E-3</v>
      </c>
      <c r="H55" s="88">
        <f>E55*G55</f>
        <v>1039414.7808956102</v>
      </c>
      <c r="I55" s="88" t="s">
        <v>25</v>
      </c>
      <c r="J55" s="88">
        <v>190000</v>
      </c>
      <c r="K55" s="88">
        <v>190000</v>
      </c>
    </row>
    <row r="56" spans="1:11" ht="18" customHeight="1">
      <c r="A56" s="54" t="s">
        <v>444</v>
      </c>
      <c r="B56" s="85">
        <v>500000</v>
      </c>
      <c r="C56" s="85">
        <v>2745303110</v>
      </c>
      <c r="D56" s="85">
        <v>656645364</v>
      </c>
      <c r="E56" s="85">
        <f>C56-D56</f>
        <v>2088657746</v>
      </c>
      <c r="F56" s="85">
        <v>400000000</v>
      </c>
      <c r="G56" s="58">
        <f>B56/F56</f>
        <v>1.25E-3</v>
      </c>
      <c r="H56" s="88">
        <f>E56*G56</f>
        <v>2610822.1825000001</v>
      </c>
      <c r="I56" s="88" t="s">
        <v>25</v>
      </c>
      <c r="J56" s="88">
        <v>500000</v>
      </c>
      <c r="K56" s="88">
        <v>500000</v>
      </c>
    </row>
    <row r="57" spans="1:11" ht="18" customHeight="1">
      <c r="A57" s="54"/>
      <c r="B57" s="85"/>
      <c r="C57" s="85"/>
      <c r="D57" s="85"/>
      <c r="E57" s="85"/>
      <c r="F57" s="85"/>
      <c r="G57" s="58"/>
      <c r="H57" s="88"/>
      <c r="I57" s="88"/>
      <c r="J57" s="85"/>
      <c r="K57" s="85"/>
    </row>
    <row r="58" spans="1:11" ht="18" customHeight="1">
      <c r="A58" s="54"/>
      <c r="B58" s="85"/>
      <c r="C58" s="85"/>
      <c r="D58" s="85"/>
      <c r="E58" s="85"/>
      <c r="F58" s="85"/>
      <c r="G58" s="50"/>
      <c r="H58" s="88"/>
      <c r="I58" s="88"/>
      <c r="J58" s="88"/>
      <c r="K58" s="88"/>
    </row>
    <row r="59" spans="1:11" ht="18" customHeight="1">
      <c r="A59" s="54"/>
      <c r="B59" s="85"/>
      <c r="C59" s="88"/>
      <c r="D59" s="88"/>
      <c r="E59" s="88"/>
      <c r="F59" s="88"/>
      <c r="G59" s="57"/>
      <c r="H59" s="88"/>
      <c r="I59" s="88"/>
      <c r="J59" s="88"/>
      <c r="K59" s="88"/>
    </row>
    <row r="60" spans="1:11" ht="18" customHeight="1">
      <c r="A60" s="53" t="s">
        <v>10</v>
      </c>
      <c r="B60" s="85">
        <f>SUM(B30:B57)</f>
        <v>626676327</v>
      </c>
      <c r="C60" s="89"/>
      <c r="D60" s="89"/>
      <c r="E60" s="89"/>
      <c r="F60" s="89"/>
      <c r="G60" s="37"/>
      <c r="H60" s="89"/>
      <c r="I60" s="88" t="s">
        <v>492</v>
      </c>
      <c r="J60" s="88">
        <f>SUM(J30:J58)</f>
        <v>626676327</v>
      </c>
      <c r="K60" s="88">
        <f>SUM(K30:K58)</f>
        <v>626676327</v>
      </c>
    </row>
    <row r="61" spans="1:11">
      <c r="B61" s="90"/>
      <c r="C61" s="90"/>
      <c r="D61" s="90"/>
      <c r="E61" s="90"/>
      <c r="F61" s="90"/>
      <c r="H61" s="90"/>
      <c r="I61" s="90"/>
      <c r="J61" s="90"/>
      <c r="K61" s="90"/>
    </row>
    <row r="62" spans="1:11">
      <c r="B62" s="90"/>
      <c r="C62" s="90"/>
      <c r="D62" s="90"/>
      <c r="E62" s="90"/>
      <c r="F62" s="90"/>
      <c r="H62" s="90"/>
      <c r="I62" s="90"/>
      <c r="J62" s="90"/>
      <c r="K62" s="90"/>
    </row>
    <row r="63" spans="1:11">
      <c r="B63" s="90"/>
      <c r="C63" s="90"/>
      <c r="D63" s="90"/>
      <c r="E63" s="90"/>
      <c r="F63" s="90"/>
      <c r="H63" s="90"/>
      <c r="I63" s="90"/>
      <c r="J63" s="90"/>
      <c r="K63" s="90"/>
    </row>
    <row r="64" spans="1:11">
      <c r="B64" s="60"/>
      <c r="H64" s="90"/>
      <c r="I64" s="90"/>
      <c r="J64" s="90"/>
      <c r="K64" s="90"/>
    </row>
    <row r="65" spans="2:2">
      <c r="B65" s="60"/>
    </row>
  </sheetData>
  <phoneticPr fontId="10"/>
  <printOptions horizontalCentered="1" verticalCentered="1"/>
  <pageMargins left="0.39370078740157483" right="0.39370078740157483" top="0.59055118110236227" bottom="0.39370078740157483" header="0.19685039370078741" footer="0.19685039370078741"/>
  <pageSetup paperSize="9" scale="45"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2"/>
  <sheetViews>
    <sheetView zoomScale="85" zoomScaleNormal="85" workbookViewId="0">
      <selection activeCell="G13" sqref="G13"/>
    </sheetView>
  </sheetViews>
  <sheetFormatPr defaultColWidth="8.875" defaultRowHeight="15.75"/>
  <cols>
    <col min="1" max="1" width="22.875" style="66" customWidth="1"/>
    <col min="2" max="7" width="17.875" style="66" customWidth="1"/>
    <col min="8" max="9" width="8.875" style="66"/>
    <col min="10" max="10" width="13.625" style="66" customWidth="1"/>
    <col min="11" max="16384" width="8.875" style="66"/>
  </cols>
  <sheetData>
    <row r="1" spans="1:7" ht="30">
      <c r="A1" s="65" t="s">
        <v>32</v>
      </c>
    </row>
    <row r="2" spans="1:7" ht="18.75">
      <c r="A2" s="67" t="s">
        <v>411</v>
      </c>
    </row>
    <row r="3" spans="1:7" ht="18.75">
      <c r="A3" s="67" t="s">
        <v>491</v>
      </c>
    </row>
    <row r="4" spans="1:7" ht="18.75">
      <c r="A4" s="67" t="s">
        <v>399</v>
      </c>
    </row>
    <row r="5" spans="1:7" ht="18.75">
      <c r="G5" s="68" t="s">
        <v>511</v>
      </c>
    </row>
    <row r="6" spans="1:7" ht="31.5">
      <c r="A6" s="69" t="s">
        <v>26</v>
      </c>
      <c r="B6" s="69" t="s">
        <v>27</v>
      </c>
      <c r="C6" s="69" t="s">
        <v>28</v>
      </c>
      <c r="D6" s="69" t="s">
        <v>29</v>
      </c>
      <c r="E6" s="69" t="s">
        <v>30</v>
      </c>
      <c r="F6" s="70" t="s">
        <v>31</v>
      </c>
      <c r="G6" s="70" t="s">
        <v>9</v>
      </c>
    </row>
    <row r="7" spans="1:7" ht="18" customHeight="1">
      <c r="A7" s="71" t="s">
        <v>379</v>
      </c>
      <c r="B7" s="85">
        <v>8704374455</v>
      </c>
      <c r="C7" s="95" t="s">
        <v>25</v>
      </c>
      <c r="D7" s="95" t="s">
        <v>25</v>
      </c>
      <c r="E7" s="85">
        <v>100000000</v>
      </c>
      <c r="F7" s="88">
        <v>8804374455</v>
      </c>
      <c r="G7" s="88">
        <v>8804374455</v>
      </c>
    </row>
    <row r="8" spans="1:7" ht="18" customHeight="1">
      <c r="A8" s="71" t="s">
        <v>380</v>
      </c>
      <c r="B8" s="85">
        <v>847641497</v>
      </c>
      <c r="C8" s="88" t="s">
        <v>25</v>
      </c>
      <c r="D8" s="88" t="s">
        <v>25</v>
      </c>
      <c r="E8" s="85" t="s">
        <v>25</v>
      </c>
      <c r="F8" s="88">
        <v>847641497</v>
      </c>
      <c r="G8" s="88">
        <v>847641497</v>
      </c>
    </row>
    <row r="9" spans="1:7" ht="18" customHeight="1">
      <c r="A9" s="71" t="s">
        <v>461</v>
      </c>
      <c r="B9" s="85">
        <v>62846453</v>
      </c>
      <c r="C9" s="88" t="s">
        <v>25</v>
      </c>
      <c r="D9" s="88" t="s">
        <v>25</v>
      </c>
      <c r="E9" s="85">
        <v>150000000</v>
      </c>
      <c r="F9" s="88">
        <v>212846453</v>
      </c>
      <c r="G9" s="88">
        <v>212846453</v>
      </c>
    </row>
    <row r="10" spans="1:7" ht="18" customHeight="1">
      <c r="A10" s="71" t="s">
        <v>462</v>
      </c>
      <c r="B10" s="85">
        <v>117629845</v>
      </c>
      <c r="C10" s="88" t="s">
        <v>25</v>
      </c>
      <c r="D10" s="88" t="s">
        <v>25</v>
      </c>
      <c r="E10" s="85">
        <v>100000000</v>
      </c>
      <c r="F10" s="88">
        <v>217629845</v>
      </c>
      <c r="G10" s="88">
        <v>217629845</v>
      </c>
    </row>
    <row r="11" spans="1:7" ht="18" customHeight="1">
      <c r="A11" s="71" t="s">
        <v>463</v>
      </c>
      <c r="B11" s="85">
        <v>59751463</v>
      </c>
      <c r="C11" s="88" t="s">
        <v>25</v>
      </c>
      <c r="D11" s="88" t="s">
        <v>25</v>
      </c>
      <c r="E11" s="85">
        <v>50000000</v>
      </c>
      <c r="F11" s="88">
        <v>109751463</v>
      </c>
      <c r="G11" s="88">
        <v>109751463</v>
      </c>
    </row>
    <row r="12" spans="1:7" ht="18" customHeight="1">
      <c r="A12" s="71" t="s">
        <v>464</v>
      </c>
      <c r="B12" s="85">
        <v>5147497</v>
      </c>
      <c r="C12" s="88" t="s">
        <v>25</v>
      </c>
      <c r="D12" s="88" t="s">
        <v>25</v>
      </c>
      <c r="E12" s="85" t="s">
        <v>25</v>
      </c>
      <c r="F12" s="88">
        <v>5147497</v>
      </c>
      <c r="G12" s="88">
        <v>5147497</v>
      </c>
    </row>
    <row r="13" spans="1:7" ht="18" customHeight="1">
      <c r="A13" s="71" t="s">
        <v>465</v>
      </c>
      <c r="B13" s="85">
        <v>1910798094</v>
      </c>
      <c r="C13" s="88" t="s">
        <v>25</v>
      </c>
      <c r="D13" s="88" t="s">
        <v>25</v>
      </c>
      <c r="E13" s="85" t="s">
        <v>25</v>
      </c>
      <c r="F13" s="88">
        <v>1910798094</v>
      </c>
      <c r="G13" s="88">
        <v>1910798094</v>
      </c>
    </row>
    <row r="14" spans="1:7" ht="18" customHeight="1">
      <c r="A14" s="71" t="s">
        <v>466</v>
      </c>
      <c r="B14" s="85">
        <v>218598746</v>
      </c>
      <c r="C14" s="88" t="s">
        <v>25</v>
      </c>
      <c r="D14" s="88" t="s">
        <v>25</v>
      </c>
      <c r="E14" s="85" t="s">
        <v>25</v>
      </c>
      <c r="F14" s="88">
        <v>218598746</v>
      </c>
      <c r="G14" s="88">
        <v>218598746</v>
      </c>
    </row>
    <row r="15" spans="1:7" ht="18" customHeight="1">
      <c r="A15" s="71" t="s">
        <v>467</v>
      </c>
      <c r="B15" s="85">
        <v>558647536</v>
      </c>
      <c r="C15" s="88" t="s">
        <v>25</v>
      </c>
      <c r="D15" s="88" t="s">
        <v>25</v>
      </c>
      <c r="E15" s="85" t="s">
        <v>25</v>
      </c>
      <c r="F15" s="88">
        <v>558647536</v>
      </c>
      <c r="G15" s="88">
        <v>558647536</v>
      </c>
    </row>
    <row r="16" spans="1:7" ht="18" customHeight="1">
      <c r="A16" s="71" t="s">
        <v>468</v>
      </c>
      <c r="B16" s="85">
        <v>596480</v>
      </c>
      <c r="C16" s="88" t="s">
        <v>25</v>
      </c>
      <c r="D16" s="88" t="s">
        <v>25</v>
      </c>
      <c r="E16" s="85" t="s">
        <v>25</v>
      </c>
      <c r="F16" s="88">
        <v>596480</v>
      </c>
      <c r="G16" s="88">
        <v>596480</v>
      </c>
    </row>
    <row r="17" spans="1:7" ht="18" customHeight="1">
      <c r="A17" s="71" t="s">
        <v>469</v>
      </c>
      <c r="B17" s="85">
        <v>311662992</v>
      </c>
      <c r="C17" s="88" t="s">
        <v>25</v>
      </c>
      <c r="D17" s="88" t="s">
        <v>25</v>
      </c>
      <c r="E17" s="85" t="s">
        <v>25</v>
      </c>
      <c r="F17" s="88">
        <v>311662992</v>
      </c>
      <c r="G17" s="88">
        <v>311662992</v>
      </c>
    </row>
    <row r="18" spans="1:7" ht="18" customHeight="1">
      <c r="A18" s="71" t="s">
        <v>470</v>
      </c>
      <c r="B18" s="85">
        <v>12484568</v>
      </c>
      <c r="C18" s="88" t="s">
        <v>25</v>
      </c>
      <c r="D18" s="88" t="s">
        <v>25</v>
      </c>
      <c r="E18" s="85" t="s">
        <v>25</v>
      </c>
      <c r="F18" s="88">
        <v>12484568</v>
      </c>
      <c r="G18" s="88">
        <v>12484568</v>
      </c>
    </row>
    <row r="19" spans="1:7" ht="18" customHeight="1">
      <c r="A19" s="71" t="s">
        <v>471</v>
      </c>
      <c r="B19" s="85">
        <v>475</v>
      </c>
      <c r="C19" s="88" t="s">
        <v>25</v>
      </c>
      <c r="D19" s="88" t="s">
        <v>25</v>
      </c>
      <c r="E19" s="85" t="s">
        <v>25</v>
      </c>
      <c r="F19" s="85">
        <v>475</v>
      </c>
      <c r="G19" s="85">
        <v>475</v>
      </c>
    </row>
    <row r="20" spans="1:7" ht="18" customHeight="1">
      <c r="A20" s="71" t="s">
        <v>493</v>
      </c>
      <c r="B20" s="85">
        <v>359320609</v>
      </c>
      <c r="C20" s="88" t="s">
        <v>25</v>
      </c>
      <c r="D20" s="88" t="s">
        <v>25</v>
      </c>
      <c r="E20" s="88" t="s">
        <v>25</v>
      </c>
      <c r="F20" s="88">
        <v>359320609</v>
      </c>
      <c r="G20" s="88">
        <v>359320609</v>
      </c>
    </row>
    <row r="21" spans="1:7" ht="18" customHeight="1">
      <c r="A21" s="71"/>
      <c r="B21" s="88"/>
      <c r="C21" s="88"/>
      <c r="D21" s="88"/>
      <c r="E21" s="85"/>
      <c r="F21" s="88"/>
      <c r="G21" s="88"/>
    </row>
    <row r="22" spans="1:7" ht="18" customHeight="1">
      <c r="A22" s="64" t="s">
        <v>10</v>
      </c>
      <c r="B22" s="88">
        <v>13169500710</v>
      </c>
      <c r="C22" s="88" t="s">
        <v>25</v>
      </c>
      <c r="D22" s="88" t="s">
        <v>25</v>
      </c>
      <c r="E22" s="85">
        <v>400000000</v>
      </c>
      <c r="F22" s="88">
        <v>13569500710</v>
      </c>
      <c r="G22" s="88">
        <f>SUM(G7:G20)</f>
        <v>13569500710</v>
      </c>
    </row>
  </sheetData>
  <phoneticPr fontId="10"/>
  <printOptions horizontalCentered="1"/>
  <pageMargins left="0.59055118110236227" right="0.39370078740157483" top="0.39370078740157483" bottom="0.39370078740157483" header="0.19685039370078741" footer="0.19685039370078741"/>
  <pageSetup paperSize="9" scale="65" orientation="portrait"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1"/>
  <sheetViews>
    <sheetView workbookViewId="0">
      <selection activeCell="G13" sqref="G13"/>
    </sheetView>
  </sheetViews>
  <sheetFormatPr defaultColWidth="8.875" defaultRowHeight="15.75"/>
  <cols>
    <col min="1" max="1" width="30.875" style="66" customWidth="1"/>
    <col min="2" max="6" width="19.875" style="66" customWidth="1"/>
    <col min="7" max="16384" width="8.875" style="66"/>
  </cols>
  <sheetData>
    <row r="1" spans="1:6" ht="30">
      <c r="A1" s="65" t="s">
        <v>33</v>
      </c>
    </row>
    <row r="2" spans="1:6" ht="18.75">
      <c r="A2" s="67" t="s">
        <v>411</v>
      </c>
    </row>
    <row r="3" spans="1:6" ht="18.75">
      <c r="A3" s="67" t="s">
        <v>491</v>
      </c>
    </row>
    <row r="4" spans="1:6" ht="18.75">
      <c r="A4" s="67" t="s">
        <v>399</v>
      </c>
    </row>
    <row r="5" spans="1:6" ht="18.75">
      <c r="F5" s="68" t="s">
        <v>513</v>
      </c>
    </row>
    <row r="6" spans="1:6" ht="22.5" customHeight="1">
      <c r="A6" s="111" t="s">
        <v>34</v>
      </c>
      <c r="B6" s="111" t="s">
        <v>35</v>
      </c>
      <c r="C6" s="111"/>
      <c r="D6" s="111" t="s">
        <v>36</v>
      </c>
      <c r="E6" s="111"/>
      <c r="F6" s="112" t="s">
        <v>37</v>
      </c>
    </row>
    <row r="7" spans="1:6" ht="31.5">
      <c r="A7" s="111"/>
      <c r="B7" s="69" t="s">
        <v>38</v>
      </c>
      <c r="C7" s="70" t="s">
        <v>39</v>
      </c>
      <c r="D7" s="69" t="s">
        <v>38</v>
      </c>
      <c r="E7" s="70" t="s">
        <v>39</v>
      </c>
      <c r="F7" s="111"/>
    </row>
    <row r="8" spans="1:6" ht="18" customHeight="1">
      <c r="A8" s="71" t="s">
        <v>450</v>
      </c>
      <c r="B8" s="88">
        <v>280027997</v>
      </c>
      <c r="C8" s="88" t="s">
        <v>25</v>
      </c>
      <c r="D8" s="88" t="s">
        <v>25</v>
      </c>
      <c r="E8" s="88" t="s">
        <v>25</v>
      </c>
      <c r="F8" s="88">
        <v>280027997</v>
      </c>
    </row>
    <row r="9" spans="1:6" ht="18" customHeight="1">
      <c r="A9" s="71" t="s">
        <v>381</v>
      </c>
      <c r="B9" s="88">
        <v>1548799</v>
      </c>
      <c r="C9" s="88" t="s">
        <v>25</v>
      </c>
      <c r="D9" s="88" t="s">
        <v>25</v>
      </c>
      <c r="E9" s="88" t="s">
        <v>25</v>
      </c>
      <c r="F9" s="88">
        <v>1548799</v>
      </c>
    </row>
    <row r="10" spans="1:6" ht="18" customHeight="1">
      <c r="A10" s="71"/>
      <c r="B10" s="88"/>
      <c r="C10" s="88" t="s">
        <v>25</v>
      </c>
      <c r="D10" s="88" t="s">
        <v>25</v>
      </c>
      <c r="E10" s="88" t="s">
        <v>25</v>
      </c>
      <c r="F10" s="88" t="s">
        <v>25</v>
      </c>
    </row>
    <row r="11" spans="1:6" ht="18" customHeight="1">
      <c r="A11" s="64" t="s">
        <v>10</v>
      </c>
      <c r="B11" s="88">
        <f>B8+B9</f>
        <v>281576796</v>
      </c>
      <c r="C11" s="88" t="s">
        <v>25</v>
      </c>
      <c r="D11" s="88" t="s">
        <v>25</v>
      </c>
      <c r="E11" s="88" t="s">
        <v>25</v>
      </c>
      <c r="F11" s="88">
        <f>F8+F9</f>
        <v>281576796</v>
      </c>
    </row>
  </sheetData>
  <mergeCells count="4">
    <mergeCell ref="A6:A7"/>
    <mergeCell ref="B6:C6"/>
    <mergeCell ref="D6:E6"/>
    <mergeCell ref="F6:F7"/>
  </mergeCells>
  <phoneticPr fontId="10"/>
  <printOptions horizontalCentered="1"/>
  <pageMargins left="0.59055118110236227" right="0.39370078740157483" top="0.39370078740157483" bottom="0.39370078740157483" header="0.19685039370078741" footer="0.19685039370078741"/>
  <pageSetup paperSize="9" scale="65" orientation="portrait"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25"/>
  <sheetViews>
    <sheetView zoomScale="90" zoomScaleNormal="90" workbookViewId="0">
      <selection activeCell="G13" sqref="G13"/>
    </sheetView>
  </sheetViews>
  <sheetFormatPr defaultColWidth="8.875" defaultRowHeight="15.75"/>
  <cols>
    <col min="1" max="1" width="40.375" style="66" customWidth="1"/>
    <col min="2" max="3" width="19.875" style="66" customWidth="1"/>
    <col min="4" max="5" width="8.875" style="66"/>
    <col min="6" max="6" width="9.25" style="66" bestFit="1" customWidth="1"/>
    <col min="7" max="16384" width="8.875" style="66"/>
  </cols>
  <sheetData>
    <row r="1" spans="1:3" ht="30">
      <c r="A1" s="65" t="s">
        <v>45</v>
      </c>
    </row>
    <row r="2" spans="1:3" ht="18.75">
      <c r="A2" s="67" t="s">
        <v>411</v>
      </c>
    </row>
    <row r="3" spans="1:3" ht="18.75">
      <c r="A3" s="67" t="s">
        <v>491</v>
      </c>
    </row>
    <row r="4" spans="1:3" ht="18.75">
      <c r="A4" s="67" t="s">
        <v>399</v>
      </c>
    </row>
    <row r="5" spans="1:3" ht="18.75">
      <c r="C5" s="68" t="s">
        <v>511</v>
      </c>
    </row>
    <row r="6" spans="1:3" ht="22.5" customHeight="1">
      <c r="A6" s="69" t="s">
        <v>34</v>
      </c>
      <c r="B6" s="69" t="s">
        <v>38</v>
      </c>
      <c r="C6" s="69" t="s">
        <v>41</v>
      </c>
    </row>
    <row r="7" spans="1:3" ht="18" customHeight="1">
      <c r="A7" s="71" t="s">
        <v>42</v>
      </c>
      <c r="B7" s="63"/>
      <c r="C7" s="63"/>
    </row>
    <row r="8" spans="1:3" ht="18" customHeight="1">
      <c r="A8" s="71" t="s">
        <v>382</v>
      </c>
      <c r="B8" s="85">
        <v>38284789</v>
      </c>
      <c r="C8" s="85">
        <v>3384947</v>
      </c>
    </row>
    <row r="9" spans="1:3" ht="18" customHeight="1">
      <c r="A9" s="71" t="s">
        <v>451</v>
      </c>
      <c r="B9" s="85">
        <v>4093000</v>
      </c>
      <c r="C9" s="85">
        <v>361882</v>
      </c>
    </row>
    <row r="10" spans="1:3" ht="18" customHeight="1">
      <c r="A10" s="71" t="s">
        <v>452</v>
      </c>
      <c r="B10" s="85">
        <v>1324748</v>
      </c>
      <c r="C10" s="85">
        <v>117127</v>
      </c>
    </row>
    <row r="11" spans="1:3" ht="18" customHeight="1">
      <c r="A11" s="71" t="s">
        <v>453</v>
      </c>
      <c r="B11" s="85">
        <v>401412688</v>
      </c>
      <c r="C11" s="85">
        <v>35490871</v>
      </c>
    </row>
    <row r="12" spans="1:3" ht="18" customHeight="1" thickBot="1">
      <c r="A12" s="72" t="s">
        <v>43</v>
      </c>
      <c r="B12" s="96">
        <f>SUM(B8:B11)</f>
        <v>445115225</v>
      </c>
      <c r="C12" s="96">
        <v>39354827</v>
      </c>
    </row>
    <row r="13" spans="1:3" ht="18" customHeight="1" thickTop="1">
      <c r="A13" s="71" t="s">
        <v>44</v>
      </c>
      <c r="B13" s="97"/>
      <c r="C13" s="97"/>
    </row>
    <row r="14" spans="1:3" ht="18" customHeight="1">
      <c r="A14" s="71" t="s">
        <v>365</v>
      </c>
      <c r="B14" s="85">
        <v>199392662</v>
      </c>
      <c r="C14" s="85">
        <v>17629286</v>
      </c>
    </row>
    <row r="15" spans="1:3" ht="18" customHeight="1">
      <c r="A15" s="71" t="s">
        <v>366</v>
      </c>
      <c r="B15" s="85">
        <v>12764609</v>
      </c>
      <c r="C15" s="85">
        <v>1128582</v>
      </c>
    </row>
    <row r="16" spans="1:3" ht="18" customHeight="1">
      <c r="A16" s="71" t="s">
        <v>367</v>
      </c>
      <c r="B16" s="85">
        <v>401107309</v>
      </c>
      <c r="C16" s="85">
        <v>35463870</v>
      </c>
    </row>
    <row r="17" spans="1:3" ht="18" customHeight="1">
      <c r="A17" s="71" t="s">
        <v>368</v>
      </c>
      <c r="B17" s="85">
        <v>20650720</v>
      </c>
      <c r="C17" s="85">
        <v>1825832</v>
      </c>
    </row>
    <row r="18" spans="1:3" ht="18" customHeight="1">
      <c r="A18" s="71" t="s">
        <v>369</v>
      </c>
      <c r="B18" s="85">
        <v>49755680</v>
      </c>
      <c r="C18" s="85">
        <v>4399144</v>
      </c>
    </row>
    <row r="19" spans="1:3" ht="18" customHeight="1">
      <c r="A19" s="71" t="s">
        <v>370</v>
      </c>
      <c r="B19" s="85">
        <v>16075252</v>
      </c>
      <c r="C19" s="85">
        <v>1421292</v>
      </c>
    </row>
    <row r="20" spans="1:3" ht="18" customHeight="1">
      <c r="A20" s="71" t="s">
        <v>371</v>
      </c>
      <c r="B20" s="85">
        <v>397557408</v>
      </c>
      <c r="C20" s="85">
        <v>35150006</v>
      </c>
    </row>
    <row r="21" spans="1:3" ht="18" customHeight="1">
      <c r="A21" s="71" t="s">
        <v>374</v>
      </c>
      <c r="B21" s="85">
        <v>662655</v>
      </c>
      <c r="C21" s="85">
        <v>58589</v>
      </c>
    </row>
    <row r="22" spans="1:3" ht="18" customHeight="1">
      <c r="A22" s="71" t="s">
        <v>372</v>
      </c>
      <c r="B22" s="85">
        <f>B25-B12-SUM(B14:B21)</f>
        <v>49638359</v>
      </c>
      <c r="C22" s="85">
        <v>4388772</v>
      </c>
    </row>
    <row r="23" spans="1:3" ht="18" customHeight="1">
      <c r="A23" s="73"/>
      <c r="B23" s="98"/>
      <c r="C23" s="98"/>
    </row>
    <row r="24" spans="1:3" ht="18" customHeight="1" thickBot="1">
      <c r="A24" s="72" t="s">
        <v>43</v>
      </c>
      <c r="B24" s="96">
        <f>B25-B12</f>
        <v>1147604654</v>
      </c>
      <c r="C24" s="96">
        <f>SUM(C14:C22)</f>
        <v>101465373</v>
      </c>
    </row>
    <row r="25" spans="1:3" ht="18" customHeight="1" thickTop="1">
      <c r="A25" s="64" t="s">
        <v>10</v>
      </c>
      <c r="B25" s="85">
        <v>1592719879</v>
      </c>
      <c r="C25" s="85">
        <v>140820200</v>
      </c>
    </row>
  </sheetData>
  <phoneticPr fontId="10"/>
  <printOptions horizontalCentered="1"/>
  <pageMargins left="0.59055118110236227" right="0.39370078740157483" top="0.39370078740157483" bottom="0.39370078740157483" header="0.19685039370078741" footer="0.19685039370078741"/>
  <pageSetup paperSize="9" orientation="portrait"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6"/>
  <sheetViews>
    <sheetView workbookViewId="0">
      <selection activeCell="G13" sqref="G13"/>
    </sheetView>
  </sheetViews>
  <sheetFormatPr defaultColWidth="8.875" defaultRowHeight="15.75"/>
  <cols>
    <col min="1" max="1" width="40.375" style="66" customWidth="1"/>
    <col min="2" max="3" width="19.875" style="66" customWidth="1"/>
    <col min="4" max="4" width="8.875" style="66"/>
    <col min="5" max="5" width="10.125" style="66" bestFit="1" customWidth="1"/>
    <col min="6" max="16384" width="8.875" style="66"/>
  </cols>
  <sheetData>
    <row r="1" spans="1:3" ht="30">
      <c r="A1" s="65" t="s">
        <v>40</v>
      </c>
    </row>
    <row r="2" spans="1:3" ht="18.75">
      <c r="A2" s="67" t="s">
        <v>411</v>
      </c>
    </row>
    <row r="3" spans="1:3" ht="18.75">
      <c r="A3" s="67" t="s">
        <v>491</v>
      </c>
    </row>
    <row r="4" spans="1:3" ht="18.75">
      <c r="A4" s="67" t="s">
        <v>399</v>
      </c>
    </row>
    <row r="5" spans="1:3" ht="18.75">
      <c r="C5" s="68" t="s">
        <v>511</v>
      </c>
    </row>
    <row r="6" spans="1:3" ht="22.5" customHeight="1">
      <c r="A6" s="69" t="s">
        <v>34</v>
      </c>
      <c r="B6" s="69" t="s">
        <v>38</v>
      </c>
      <c r="C6" s="69" t="s">
        <v>41</v>
      </c>
    </row>
    <row r="7" spans="1:3" ht="18" customHeight="1">
      <c r="A7" s="71" t="s">
        <v>42</v>
      </c>
      <c r="B7" s="63"/>
      <c r="C7" s="63"/>
    </row>
    <row r="8" spans="1:3" ht="18" customHeight="1">
      <c r="A8" s="71"/>
      <c r="B8" s="63"/>
      <c r="C8" s="63"/>
    </row>
    <row r="9" spans="1:3" ht="18" customHeight="1">
      <c r="A9" s="71"/>
      <c r="B9" s="63"/>
      <c r="C9" s="63"/>
    </row>
    <row r="10" spans="1:3" ht="18" customHeight="1">
      <c r="A10" s="71"/>
      <c r="B10" s="63"/>
      <c r="C10" s="63"/>
    </row>
    <row r="11" spans="1:3" ht="18" customHeight="1">
      <c r="A11" s="71"/>
      <c r="B11" s="63"/>
      <c r="C11" s="63"/>
    </row>
    <row r="12" spans="1:3" ht="18" customHeight="1" thickBot="1">
      <c r="A12" s="72" t="s">
        <v>43</v>
      </c>
      <c r="B12" s="74" t="s">
        <v>25</v>
      </c>
      <c r="C12" s="74" t="s">
        <v>25</v>
      </c>
    </row>
    <row r="13" spans="1:3" ht="18" customHeight="1" thickTop="1">
      <c r="A13" s="71" t="s">
        <v>44</v>
      </c>
      <c r="B13" s="63"/>
      <c r="C13" s="63"/>
    </row>
    <row r="14" spans="1:3" ht="18" customHeight="1">
      <c r="A14" s="71" t="s">
        <v>365</v>
      </c>
      <c r="B14" s="85">
        <v>126475656</v>
      </c>
      <c r="C14" s="85">
        <v>303541</v>
      </c>
    </row>
    <row r="15" spans="1:3" ht="18" customHeight="1">
      <c r="A15" s="71" t="s">
        <v>366</v>
      </c>
      <c r="B15" s="85">
        <v>27607280</v>
      </c>
      <c r="C15" s="85">
        <v>66257</v>
      </c>
    </row>
    <row r="16" spans="1:3" ht="18" customHeight="1">
      <c r="A16" s="71" t="s">
        <v>367</v>
      </c>
      <c r="B16" s="85">
        <v>307660758</v>
      </c>
      <c r="C16" s="85">
        <v>738386</v>
      </c>
    </row>
    <row r="17" spans="1:3" ht="18" customHeight="1">
      <c r="A17" s="71" t="s">
        <v>368</v>
      </c>
      <c r="B17" s="85">
        <v>10710366</v>
      </c>
      <c r="C17" s="85">
        <v>25705</v>
      </c>
    </row>
    <row r="18" spans="1:3" ht="18" customHeight="1">
      <c r="A18" s="71" t="s">
        <v>369</v>
      </c>
      <c r="B18" s="85">
        <v>37885698</v>
      </c>
      <c r="C18" s="85">
        <v>90926</v>
      </c>
    </row>
    <row r="19" spans="1:3" ht="18" customHeight="1">
      <c r="A19" s="71" t="s">
        <v>370</v>
      </c>
      <c r="B19" s="85">
        <v>1280390</v>
      </c>
      <c r="C19" s="85">
        <v>3073</v>
      </c>
    </row>
    <row r="20" spans="1:3" ht="18" customHeight="1">
      <c r="A20" s="71" t="s">
        <v>371</v>
      </c>
      <c r="B20" s="85">
        <v>6600362</v>
      </c>
      <c r="C20" s="85">
        <v>15841</v>
      </c>
    </row>
    <row r="21" spans="1:3" ht="18" customHeight="1">
      <c r="A21" s="71" t="s">
        <v>374</v>
      </c>
      <c r="B21" s="85" t="s">
        <v>492</v>
      </c>
      <c r="C21" s="85" t="s">
        <v>492</v>
      </c>
    </row>
    <row r="22" spans="1:3" ht="18" customHeight="1">
      <c r="A22" s="71" t="s">
        <v>372</v>
      </c>
      <c r="B22" s="85">
        <v>47293724</v>
      </c>
      <c r="C22" s="85">
        <v>113505</v>
      </c>
    </row>
    <row r="23" spans="1:3" ht="18" customHeight="1">
      <c r="A23" s="73"/>
      <c r="B23" s="98"/>
      <c r="C23" s="98"/>
    </row>
    <row r="24" spans="1:3" ht="18" customHeight="1" thickBot="1">
      <c r="A24" s="72" t="s">
        <v>43</v>
      </c>
      <c r="B24" s="96">
        <v>565514234</v>
      </c>
      <c r="C24" s="96">
        <v>1357234</v>
      </c>
    </row>
    <row r="25" spans="1:3" ht="18" customHeight="1" thickTop="1" thickBot="1">
      <c r="A25" s="75" t="s">
        <v>10</v>
      </c>
      <c r="B25" s="96">
        <v>565514234</v>
      </c>
      <c r="C25" s="96">
        <v>1357234</v>
      </c>
    </row>
    <row r="26" spans="1:3" ht="16.5" thickTop="1"/>
  </sheetData>
  <phoneticPr fontId="10"/>
  <printOptions horizontalCentered="1"/>
  <pageMargins left="0.59055118110236227" right="0.39370078740157483" top="0.39370078740157483" bottom="0.39370078740157483" header="0.19685039370078741" footer="0.19685039370078741"/>
  <pageSetup paperSize="9" orientation="portrait"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20"/>
  <sheetViews>
    <sheetView topLeftCell="A3" zoomScale="90" zoomScaleNormal="90" workbookViewId="0">
      <selection activeCell="C15" sqref="C15"/>
    </sheetView>
  </sheetViews>
  <sheetFormatPr defaultColWidth="8.875" defaultRowHeight="15.75"/>
  <cols>
    <col min="1" max="1" width="20.875" style="66" customWidth="1"/>
    <col min="2" max="11" width="14.875" style="66" customWidth="1"/>
    <col min="12" max="16384" width="8.875" style="66"/>
  </cols>
  <sheetData>
    <row r="1" spans="1:11" ht="30">
      <c r="A1" s="65" t="s">
        <v>401</v>
      </c>
      <c r="C1" s="76"/>
    </row>
    <row r="2" spans="1:11" ht="18.75">
      <c r="A2" s="67" t="s">
        <v>411</v>
      </c>
    </row>
    <row r="3" spans="1:11" ht="18.75">
      <c r="A3" s="67" t="s">
        <v>491</v>
      </c>
    </row>
    <row r="4" spans="1:11" ht="18.75">
      <c r="A4" s="67" t="s">
        <v>399</v>
      </c>
    </row>
    <row r="5" spans="1:11" ht="18.75">
      <c r="K5" s="68" t="s">
        <v>511</v>
      </c>
    </row>
    <row r="6" spans="1:11" ht="22.5" customHeight="1">
      <c r="A6" s="111" t="s">
        <v>26</v>
      </c>
      <c r="B6" s="113" t="s">
        <v>402</v>
      </c>
      <c r="C6" s="77"/>
      <c r="D6" s="114" t="s">
        <v>46</v>
      </c>
      <c r="E6" s="112" t="s">
        <v>47</v>
      </c>
      <c r="F6" s="111" t="s">
        <v>48</v>
      </c>
      <c r="G6" s="112" t="s">
        <v>49</v>
      </c>
      <c r="H6" s="113" t="s">
        <v>50</v>
      </c>
      <c r="I6" s="77"/>
      <c r="J6" s="78"/>
      <c r="K6" s="111" t="s">
        <v>30</v>
      </c>
    </row>
    <row r="7" spans="1:11" ht="22.5" customHeight="1">
      <c r="A7" s="111"/>
      <c r="B7" s="111"/>
      <c r="C7" s="79" t="s">
        <v>51</v>
      </c>
      <c r="D7" s="114"/>
      <c r="E7" s="111"/>
      <c r="F7" s="111"/>
      <c r="G7" s="111"/>
      <c r="H7" s="111"/>
      <c r="I7" s="69" t="s">
        <v>52</v>
      </c>
      <c r="J7" s="69" t="s">
        <v>53</v>
      </c>
      <c r="K7" s="111"/>
    </row>
    <row r="8" spans="1:11" ht="18" customHeight="1">
      <c r="A8" s="71" t="s">
        <v>54</v>
      </c>
      <c r="B8" s="85">
        <f>SUM(B9:B14)</f>
        <v>58337019659</v>
      </c>
      <c r="C8" s="99">
        <f>SUM(C9:C14)</f>
        <v>5996304958</v>
      </c>
      <c r="D8" s="100">
        <f>SUM(D9:D14)</f>
        <v>13617179401</v>
      </c>
      <c r="E8" s="101">
        <f>SUM(E9:E14)</f>
        <v>1555081961</v>
      </c>
      <c r="F8" s="101">
        <f t="shared" ref="F8:K8" si="0">SUM(F9:F14)</f>
        <v>28251574746</v>
      </c>
      <c r="G8" s="101">
        <f t="shared" si="0"/>
        <v>6695937551</v>
      </c>
      <c r="H8" s="101">
        <f t="shared" si="0"/>
        <v>0</v>
      </c>
      <c r="I8" s="101">
        <f t="shared" si="0"/>
        <v>0</v>
      </c>
      <c r="J8" s="101">
        <f t="shared" si="0"/>
        <v>0</v>
      </c>
      <c r="K8" s="101">
        <f t="shared" si="0"/>
        <v>8217246000</v>
      </c>
    </row>
    <row r="9" spans="1:11" ht="18" customHeight="1">
      <c r="A9" s="71" t="s">
        <v>55</v>
      </c>
      <c r="B9" s="85">
        <v>7096373363</v>
      </c>
      <c r="C9" s="102">
        <v>390248612</v>
      </c>
      <c r="D9" s="100">
        <v>7006973363</v>
      </c>
      <c r="E9" s="85">
        <v>0</v>
      </c>
      <c r="F9" s="85">
        <v>7200000</v>
      </c>
      <c r="G9" s="85">
        <v>82200000</v>
      </c>
      <c r="H9" s="85">
        <v>0</v>
      </c>
      <c r="I9" s="85">
        <v>0</v>
      </c>
      <c r="J9" s="85">
        <v>0</v>
      </c>
      <c r="K9" s="85">
        <v>0</v>
      </c>
    </row>
    <row r="10" spans="1:11" ht="18" customHeight="1">
      <c r="A10" s="71" t="s">
        <v>56</v>
      </c>
      <c r="B10" s="85">
        <v>223096922</v>
      </c>
      <c r="C10" s="103">
        <v>32393973</v>
      </c>
      <c r="D10" s="100">
        <v>201235793</v>
      </c>
      <c r="E10" s="85">
        <v>21861129</v>
      </c>
      <c r="F10" s="85">
        <v>0</v>
      </c>
      <c r="G10" s="85">
        <v>0</v>
      </c>
      <c r="H10" s="85">
        <v>0</v>
      </c>
      <c r="I10" s="85">
        <v>0</v>
      </c>
      <c r="J10" s="85">
        <v>0</v>
      </c>
      <c r="K10" s="85">
        <v>0</v>
      </c>
    </row>
    <row r="11" spans="1:11" ht="18" customHeight="1">
      <c r="A11" s="71" t="s">
        <v>57</v>
      </c>
      <c r="B11" s="85">
        <v>569105539</v>
      </c>
      <c r="C11" s="103">
        <v>106695123</v>
      </c>
      <c r="D11" s="100">
        <v>569105539</v>
      </c>
      <c r="E11" s="85">
        <v>0</v>
      </c>
      <c r="F11" s="85">
        <v>0</v>
      </c>
      <c r="G11" s="85">
        <v>0</v>
      </c>
      <c r="H11" s="85">
        <v>0</v>
      </c>
      <c r="I11" s="85">
        <v>0</v>
      </c>
      <c r="J11" s="85">
        <v>0</v>
      </c>
      <c r="K11" s="85">
        <v>0</v>
      </c>
    </row>
    <row r="12" spans="1:11" ht="18" customHeight="1">
      <c r="A12" s="71" t="s">
        <v>58</v>
      </c>
      <c r="B12" s="85">
        <v>2014172985</v>
      </c>
      <c r="C12" s="103">
        <v>333854434</v>
      </c>
      <c r="D12" s="100">
        <v>1854877330</v>
      </c>
      <c r="E12" s="85">
        <v>0</v>
      </c>
      <c r="F12" s="85">
        <v>71587246</v>
      </c>
      <c r="G12" s="85">
        <v>59996409</v>
      </c>
      <c r="H12" s="85">
        <v>0</v>
      </c>
      <c r="I12" s="85">
        <v>0</v>
      </c>
      <c r="J12" s="85">
        <v>0</v>
      </c>
      <c r="K12" s="85">
        <v>27712000</v>
      </c>
    </row>
    <row r="13" spans="1:11" ht="18" customHeight="1">
      <c r="A13" s="71" t="s">
        <v>59</v>
      </c>
      <c r="B13" s="85">
        <v>44803949686</v>
      </c>
      <c r="C13" s="102">
        <v>4689483344</v>
      </c>
      <c r="D13" s="101">
        <v>409210753</v>
      </c>
      <c r="E13" s="85">
        <v>1522476291</v>
      </c>
      <c r="F13" s="85">
        <v>28162487500</v>
      </c>
      <c r="G13" s="85">
        <v>6520241142</v>
      </c>
      <c r="H13" s="85">
        <v>0</v>
      </c>
      <c r="I13" s="85">
        <v>0</v>
      </c>
      <c r="J13" s="85">
        <v>0</v>
      </c>
      <c r="K13" s="85">
        <v>8189534000</v>
      </c>
    </row>
    <row r="14" spans="1:11" ht="18" customHeight="1">
      <c r="A14" s="71" t="s">
        <v>60</v>
      </c>
      <c r="B14" s="85">
        <v>3630321164</v>
      </c>
      <c r="C14" s="103">
        <v>443629472</v>
      </c>
      <c r="D14" s="100">
        <v>3575776623</v>
      </c>
      <c r="E14" s="85">
        <v>10744541</v>
      </c>
      <c r="F14" s="85">
        <v>10300000</v>
      </c>
      <c r="G14" s="85">
        <v>33500000</v>
      </c>
      <c r="H14" s="85">
        <v>0</v>
      </c>
      <c r="I14" s="85">
        <v>0</v>
      </c>
      <c r="J14" s="85">
        <v>0</v>
      </c>
      <c r="K14" s="85">
        <v>0</v>
      </c>
    </row>
    <row r="15" spans="1:11" ht="18" customHeight="1">
      <c r="A15" s="71" t="s">
        <v>61</v>
      </c>
      <c r="B15" s="85">
        <f>SUM(B16:B19)</f>
        <v>53001016830</v>
      </c>
      <c r="C15" s="103">
        <f>SUM(C16:C19)</f>
        <v>4781907167</v>
      </c>
      <c r="D15" s="100">
        <f>SUM(D16:D19)</f>
        <v>50789980315</v>
      </c>
      <c r="E15" s="85">
        <f>SUM(E16:E19)</f>
        <v>1865210929</v>
      </c>
      <c r="F15" s="85">
        <f t="shared" ref="F15:K15" si="1">SUM(F16:F19)</f>
        <v>195212899</v>
      </c>
      <c r="G15" s="85">
        <f t="shared" si="1"/>
        <v>150612687</v>
      </c>
      <c r="H15" s="85">
        <f t="shared" si="1"/>
        <v>0</v>
      </c>
      <c r="I15" s="85">
        <f t="shared" si="1"/>
        <v>0</v>
      </c>
      <c r="J15" s="85">
        <f t="shared" si="1"/>
        <v>0</v>
      </c>
      <c r="K15" s="85">
        <f t="shared" si="1"/>
        <v>0</v>
      </c>
    </row>
    <row r="16" spans="1:11" ht="18" customHeight="1">
      <c r="A16" s="71" t="s">
        <v>62</v>
      </c>
      <c r="B16" s="85">
        <v>50886738561</v>
      </c>
      <c r="C16" s="102">
        <v>4453272262</v>
      </c>
      <c r="D16" s="101">
        <v>49358627874</v>
      </c>
      <c r="E16" s="85">
        <v>1443497601</v>
      </c>
      <c r="F16" s="85">
        <v>45637899</v>
      </c>
      <c r="G16" s="85">
        <v>38975187</v>
      </c>
      <c r="H16" s="85">
        <v>0</v>
      </c>
      <c r="I16" s="85">
        <v>0</v>
      </c>
      <c r="J16" s="85">
        <v>0</v>
      </c>
      <c r="K16" s="85">
        <v>0</v>
      </c>
    </row>
    <row r="17" spans="1:11" ht="18" customHeight="1">
      <c r="A17" s="71" t="s">
        <v>63</v>
      </c>
      <c r="B17" s="85">
        <v>652673411</v>
      </c>
      <c r="C17" s="102">
        <v>198037416</v>
      </c>
      <c r="D17" s="101">
        <v>652673411</v>
      </c>
      <c r="E17" s="85">
        <v>0</v>
      </c>
      <c r="F17" s="85">
        <v>0</v>
      </c>
      <c r="G17" s="85">
        <v>0</v>
      </c>
      <c r="H17" s="85">
        <v>0</v>
      </c>
      <c r="I17" s="85">
        <v>0</v>
      </c>
      <c r="J17" s="85">
        <v>0</v>
      </c>
      <c r="K17" s="85">
        <v>0</v>
      </c>
    </row>
    <row r="18" spans="1:11" ht="18" customHeight="1">
      <c r="A18" s="71" t="s">
        <v>64</v>
      </c>
      <c r="B18" s="85">
        <v>0</v>
      </c>
      <c r="C18" s="102">
        <v>0</v>
      </c>
      <c r="D18" s="101">
        <v>0</v>
      </c>
      <c r="E18" s="85">
        <v>0</v>
      </c>
      <c r="F18" s="85">
        <v>0</v>
      </c>
      <c r="G18" s="85">
        <v>0</v>
      </c>
      <c r="H18" s="85">
        <v>0</v>
      </c>
      <c r="I18" s="85">
        <v>0</v>
      </c>
      <c r="J18" s="85">
        <v>0</v>
      </c>
      <c r="K18" s="85">
        <v>0</v>
      </c>
    </row>
    <row r="19" spans="1:11" ht="18" customHeight="1">
      <c r="A19" s="71" t="s">
        <v>60</v>
      </c>
      <c r="B19" s="85">
        <v>1461604858</v>
      </c>
      <c r="C19" s="103">
        <v>130597489</v>
      </c>
      <c r="D19" s="100">
        <v>778679030</v>
      </c>
      <c r="E19" s="85">
        <v>421713328</v>
      </c>
      <c r="F19" s="85">
        <v>149575000</v>
      </c>
      <c r="G19" s="85">
        <v>111637500</v>
      </c>
      <c r="H19" s="85">
        <v>0</v>
      </c>
      <c r="I19" s="85">
        <v>0</v>
      </c>
      <c r="J19" s="85">
        <v>0</v>
      </c>
      <c r="K19" s="85">
        <v>0</v>
      </c>
    </row>
    <row r="20" spans="1:11" ht="18" customHeight="1">
      <c r="A20" s="64" t="s">
        <v>65</v>
      </c>
      <c r="B20" s="85">
        <v>111338036489</v>
      </c>
      <c r="C20" s="103">
        <v>10778212125</v>
      </c>
      <c r="D20" s="100">
        <v>64407159716</v>
      </c>
      <c r="E20" s="85">
        <v>3420292890</v>
      </c>
      <c r="F20" s="85">
        <v>28446787645</v>
      </c>
      <c r="G20" s="85">
        <v>6846550238</v>
      </c>
      <c r="H20" s="85">
        <v>0</v>
      </c>
      <c r="I20" s="85">
        <v>0</v>
      </c>
      <c r="J20" s="85">
        <v>0</v>
      </c>
      <c r="K20" s="85">
        <v>8217246000</v>
      </c>
    </row>
  </sheetData>
  <mergeCells count="8">
    <mergeCell ref="H6:H7"/>
    <mergeCell ref="K6:K7"/>
    <mergeCell ref="A6:A7"/>
    <mergeCell ref="B6:B7"/>
    <mergeCell ref="D6:D7"/>
    <mergeCell ref="E6:E7"/>
    <mergeCell ref="F6:F7"/>
    <mergeCell ref="G6:G7"/>
  </mergeCells>
  <phoneticPr fontId="10"/>
  <printOptions horizontalCentered="1" vertic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8"/>
  <sheetViews>
    <sheetView workbookViewId="0">
      <selection activeCell="E14" sqref="E14"/>
    </sheetView>
  </sheetViews>
  <sheetFormatPr defaultColWidth="8.875" defaultRowHeight="15.75"/>
  <cols>
    <col min="1" max="1" width="22.875" style="66" customWidth="1"/>
    <col min="2" max="9" width="12.875" style="66" customWidth="1"/>
    <col min="10" max="16384" width="8.875" style="66"/>
  </cols>
  <sheetData>
    <row r="1" spans="1:9" ht="30">
      <c r="A1" s="65" t="s">
        <v>403</v>
      </c>
    </row>
    <row r="2" spans="1:9" ht="18.75">
      <c r="A2" s="67" t="s">
        <v>411</v>
      </c>
    </row>
    <row r="3" spans="1:9" ht="18.75">
      <c r="A3" s="67" t="s">
        <v>491</v>
      </c>
    </row>
    <row r="4" spans="1:9" ht="18.75">
      <c r="A4" s="67" t="s">
        <v>399</v>
      </c>
    </row>
    <row r="5" spans="1:9" ht="18.75">
      <c r="I5" s="68" t="s">
        <v>511</v>
      </c>
    </row>
    <row r="6" spans="1:9" ht="47.25">
      <c r="A6" s="79" t="s">
        <v>402</v>
      </c>
      <c r="B6" s="69" t="s">
        <v>66</v>
      </c>
      <c r="C6" s="70" t="s">
        <v>67</v>
      </c>
      <c r="D6" s="70" t="s">
        <v>68</v>
      </c>
      <c r="E6" s="70" t="s">
        <v>69</v>
      </c>
      <c r="F6" s="70" t="s">
        <v>70</v>
      </c>
      <c r="G6" s="70" t="s">
        <v>71</v>
      </c>
      <c r="H6" s="69" t="s">
        <v>72</v>
      </c>
      <c r="I6" s="70" t="s">
        <v>73</v>
      </c>
    </row>
    <row r="7" spans="1:9" ht="18" customHeight="1">
      <c r="A7" s="102">
        <v>111338036489</v>
      </c>
      <c r="B7" s="107">
        <v>106992215832</v>
      </c>
      <c r="C7" s="88">
        <v>2777047802</v>
      </c>
      <c r="D7" s="88">
        <v>1461852701</v>
      </c>
      <c r="E7" s="88">
        <v>79612653</v>
      </c>
      <c r="F7" s="88">
        <v>25927743</v>
      </c>
      <c r="G7" s="88">
        <v>1379758</v>
      </c>
      <c r="H7" s="88" t="s">
        <v>25</v>
      </c>
      <c r="I7" s="80"/>
    </row>
    <row r="8" spans="1:9">
      <c r="A8" s="81"/>
    </row>
  </sheetData>
  <phoneticPr fontId="10"/>
  <printOptions horizontalCentered="1" vertic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5</vt:i4>
      </vt:variant>
    </vt:vector>
  </HeadingPairs>
  <TitlesOfParts>
    <vt:vector baseType="lpstr" size="26">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2022-04-12T02:45:04Z</cp:lastPrinted>
  <dcterms:created xsi:type="dcterms:W3CDTF">2017-09-12T00:57:25Z</dcterms:created>
  <dcterms:modified xsi:type="dcterms:W3CDTF">2022-04-12T02:46:27Z</dcterms:modified>
</cp:coreProperties>
</file>