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codeName="ThisWorkbook" defaultThemeVersion="166925"/>
  <xr:revisionPtr xr6:coauthVersionLast="36" xr6:coauthVersionMax="47" documentId="13_ncr:1_{1E63550F-7DA3-4037-83F0-484C11A95716}" revIDLastSave="0" xr10:uidLastSave="{00000000-0000-0000-0000-000000000000}"/>
  <bookViews>
    <workbookView activeTab="15" firstSheet="10" tabRatio="935" xr2:uid="{00000000-000D-0000-FFFF-FFFF00000000}" windowHeight="11160" windowWidth="20730" xWindow="-120" yWindow="-120"/>
  </bookViews>
  <sheets>
    <sheet r:id="rId1" name="1.(1)①有形固定資産の明細" sheetId="19"/>
    <sheet r:id="rId2" name="1.(1)②有形固定資産に係る行政目的別の明細" sheetId="20"/>
    <sheet r:id="rId3" name="〇1.(1)③投資及び出資金の明細" sheetId="1"/>
    <sheet r:id="rId4" name="1.(1)④基金の明細" sheetId="2"/>
    <sheet r:id="rId5" name="1.(1)⑤貸付金の明細" sheetId="3"/>
    <sheet r:id="rId6" name="1.(1)⑥長期延滞債権の明細" sheetId="5"/>
    <sheet r:id="rId7" name="1.(1)⑦未収金の明細" sheetId="4"/>
    <sheet r:id="rId8" name="1.(2)①地方債（借入先別）の明細" sheetId="6"/>
    <sheet r:id="rId9" name="1.(2)②地方債（利率別）の明細" sheetId="7"/>
    <sheet r:id="rId10" name="1.(2)③地方債（返済期間別）の明細" sheetId="8"/>
    <sheet r:id="rId11" name="1.(2)④特定の契約条項が付された地方債の概要" sheetId="9"/>
    <sheet r:id="rId12" name="1.(2)⑤引当金の明細" sheetId="10"/>
    <sheet r:id="rId13" name="2.(1)補助金等の明細" sheetId="11"/>
    <sheet r:id="rId14" name="3.(1)財源の明細" sheetId="13"/>
    <sheet r:id="rId15" name="3.(2)財源情報の明細" sheetId="21"/>
    <sheet r:id="rId16" name="4.(1)資金の明細" sheetId="12"/>
    <sheet r:id="rId17" name="貸借対照表(BS)" sheetId="14" state="hidden"/>
    <sheet r:id="rId18" name="行政コスト計算書(PL)" sheetId="15" state="hidden"/>
    <sheet r:id="rId19" name="純資産変動計算書(NW)" sheetId="16" state="hidden"/>
    <sheet r:id="rId20" name="資金収支計算書(CF)" sheetId="17" state="hidden"/>
    <sheet r:id="rId21" name="チェック" sheetId="18" state="hidden"/>
  </sheets>
  <definedNames>
    <definedName localSheetId="0" name="_xlnm.Print_Titles">'1.(1)①有形固定資産の明細'!$1:$5</definedName>
    <definedName localSheetId="1" name="_xlnm.Print_Titles">'1.(1)②有形固定資産に係る行政目的別の明細'!$1:$5</definedName>
    <definedName name="市場価格のあるもの">'〇1.(1)③投資及び出資金の明細'!$A$7:$H$10</definedName>
    <definedName name="市場価格のないもののうち連結対象団体に対するもの">'〇1.(1)③投資及び出資金の明細'!$A$13:$J$26</definedName>
    <definedName name="市場価格のないもののうち連結対象団体以外に対するもの">'〇1.(1)③投資及び出資金の明細'!$A$29:$K$60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6" i="1" l="1"/>
  <c r="H56" i="1" s="1"/>
  <c r="H55" i="1"/>
  <c r="G55" i="1"/>
  <c r="G53" i="1"/>
  <c r="H53" i="1" s="1"/>
  <c r="G52" i="1"/>
  <c r="H52" i="1" s="1"/>
  <c r="G51" i="1"/>
  <c r="H51" i="1" s="1"/>
  <c r="H50" i="1"/>
  <c r="G50" i="1"/>
  <c r="G49" i="1"/>
  <c r="H49" i="1" s="1"/>
  <c r="G47" i="1"/>
  <c r="H47" i="1" s="1"/>
  <c r="G46" i="1"/>
  <c r="H46" i="1" s="1"/>
  <c r="H45" i="1"/>
  <c r="G45" i="1"/>
  <c r="G44" i="1"/>
  <c r="H44" i="1" s="1"/>
  <c r="G43" i="1"/>
  <c r="H43" i="1" s="1"/>
  <c r="G42" i="1"/>
  <c r="H42" i="1" s="1"/>
  <c r="H41" i="1"/>
  <c r="G41" i="1"/>
  <c r="G39" i="1"/>
  <c r="H39" i="1" s="1"/>
  <c r="G38" i="1"/>
  <c r="H38" i="1" s="1"/>
  <c r="G37" i="1"/>
  <c r="H37" i="1" s="1"/>
  <c r="H36" i="1"/>
  <c r="G36" i="1"/>
  <c r="G35" i="1"/>
  <c r="H35" i="1" s="1"/>
  <c r="G34" i="1"/>
  <c r="H34" i="1" s="1"/>
  <c r="G33" i="1"/>
  <c r="H33" i="1" s="1"/>
  <c r="H32" i="1"/>
  <c r="G32" i="1"/>
  <c r="G31" i="1"/>
  <c r="H31" i="1" s="1"/>
  <c r="G30" i="1"/>
  <c r="H30" i="1" s="1"/>
  <c r="H24" i="1"/>
  <c r="G24" i="1"/>
  <c r="H22" i="1"/>
  <c r="G22" i="1"/>
  <c r="G21" i="1"/>
  <c r="H21" i="1" s="1"/>
  <c r="G20" i="1"/>
  <c r="H20" i="1" s="1"/>
  <c r="H19" i="1"/>
  <c r="G19" i="1"/>
  <c r="H18" i="1"/>
  <c r="G18" i="1"/>
  <c r="G17" i="1"/>
  <c r="H17" i="1" s="1"/>
  <c r="G16" i="1"/>
  <c r="H16" i="1" s="1"/>
  <c r="G15" i="1"/>
  <c r="H15" i="1" s="1"/>
  <c r="H14" i="1"/>
  <c r="G14" i="1"/>
  <c r="F7" i="21" l="1"/>
  <c r="E7" i="21"/>
  <c r="C7" i="21"/>
  <c r="E9" i="21"/>
  <c r="D7" i="21"/>
  <c r="E8" i="21"/>
  <c r="F11" i="21"/>
  <c r="B11" i="21"/>
  <c r="E62" i="13"/>
  <c r="E60" i="13"/>
  <c r="E58" i="13"/>
  <c r="E54" i="13"/>
  <c r="E22" i="13"/>
  <c r="D10" i="11"/>
  <c r="F14" i="10"/>
  <c r="E14" i="10"/>
  <c r="D14" i="10"/>
  <c r="C14" i="10"/>
  <c r="C11" i="10"/>
  <c r="D9" i="10"/>
  <c r="D8" i="10"/>
  <c r="K20" i="6"/>
  <c r="J20" i="6"/>
  <c r="I20" i="6"/>
  <c r="H20" i="6"/>
  <c r="G20" i="6"/>
  <c r="F20" i="6"/>
  <c r="E20" i="6"/>
  <c r="D20" i="6"/>
  <c r="C20" i="6"/>
  <c r="B20" i="6"/>
  <c r="E13" i="6"/>
  <c r="D13" i="6"/>
  <c r="C13" i="6"/>
  <c r="B13" i="6"/>
  <c r="D9" i="6"/>
  <c r="C9" i="6"/>
  <c r="B9" i="6"/>
  <c r="C13" i="4" l="1"/>
  <c r="C15" i="4"/>
  <c r="B20" i="4"/>
  <c r="C14" i="4" s="1"/>
  <c r="C16" i="5"/>
  <c r="C24" i="5"/>
  <c r="C25" i="5" s="1"/>
  <c r="C12" i="5"/>
  <c r="B25" i="5"/>
  <c r="B24" i="5"/>
  <c r="C12" i="4" l="1"/>
  <c r="C11" i="4"/>
  <c r="C18" i="4"/>
  <c r="C17" i="4"/>
  <c r="C16" i="4"/>
  <c r="B10" i="3" l="1"/>
  <c r="F21" i="2" l="1"/>
  <c r="E21" i="2"/>
  <c r="B21" i="2"/>
  <c r="G21" i="2"/>
  <c r="F11" i="2"/>
  <c r="F10" i="2"/>
  <c r="F9" i="2"/>
  <c r="F7" i="2"/>
  <c r="B26" i="1"/>
  <c r="B24" i="1"/>
  <c r="K60" i="1" l="1"/>
  <c r="J60" i="1"/>
  <c r="B60" i="1"/>
  <c r="B12" i="5" l="1"/>
  <c r="D15" i="11" l="1"/>
  <c r="D16" i="11"/>
  <c r="I38" i="18" l="1"/>
  <c r="G5" i="18" l="1"/>
  <c r="G4" i="18"/>
  <c r="G45" i="18" l="1"/>
  <c r="F45" i="18"/>
  <c r="G43" i="18"/>
  <c r="F43" i="18"/>
  <c r="G42" i="18"/>
  <c r="F42" i="18"/>
  <c r="G39" i="18"/>
  <c r="G38" i="18"/>
  <c r="F38" i="18"/>
  <c r="G37" i="18"/>
  <c r="F37" i="18"/>
  <c r="G36" i="18"/>
  <c r="F36" i="18"/>
  <c r="G35" i="18"/>
  <c r="F35" i="18"/>
  <c r="G34" i="18"/>
  <c r="F34" i="18"/>
  <c r="G33" i="18"/>
  <c r="F33" i="18"/>
  <c r="G32" i="18"/>
  <c r="G31" i="18"/>
  <c r="G30" i="18"/>
  <c r="G29" i="18"/>
  <c r="G28" i="18"/>
  <c r="F28" i="18"/>
  <c r="G27" i="18"/>
  <c r="F27" i="18"/>
  <c r="G26" i="18"/>
  <c r="F26" i="18"/>
  <c r="G25" i="18"/>
  <c r="F25" i="18"/>
  <c r="G24" i="18"/>
  <c r="F24" i="18"/>
  <c r="G23" i="18"/>
  <c r="F23" i="18"/>
  <c r="G21" i="18"/>
  <c r="F21" i="18"/>
  <c r="G20" i="18"/>
  <c r="F20" i="18"/>
  <c r="G19" i="18"/>
  <c r="F19" i="18"/>
  <c r="G18" i="18"/>
  <c r="G17" i="18"/>
  <c r="G15" i="18"/>
  <c r="G13" i="18"/>
  <c r="G12" i="18"/>
  <c r="G11" i="18"/>
  <c r="G10" i="18"/>
  <c r="G9" i="18"/>
  <c r="G8" i="18"/>
  <c r="G7" i="18"/>
  <c r="F7" i="18"/>
  <c r="G6" i="18"/>
  <c r="F6" i="18"/>
  <c r="G3" i="18"/>
  <c r="F3" i="18"/>
  <c r="G2" i="18"/>
  <c r="F2" i="18"/>
  <c r="H45" i="18"/>
  <c r="H43" i="18"/>
  <c r="H6" i="18" l="1"/>
  <c r="H42" i="18"/>
  <c r="H2" i="18"/>
  <c r="H21" i="18"/>
  <c r="H26" i="18"/>
  <c r="H36" i="18"/>
  <c r="H3" i="18"/>
  <c r="H19" i="18"/>
  <c r="H24" i="18"/>
  <c r="H28" i="18"/>
  <c r="H34" i="18"/>
  <c r="H38" i="18"/>
  <c r="H23" i="18"/>
  <c r="H27" i="18"/>
  <c r="H35" i="18"/>
  <c r="H20" i="18"/>
  <c r="H25" i="18"/>
  <c r="H33" i="18"/>
  <c r="H37" i="18"/>
  <c r="H7" i="18"/>
  <c r="F10" i="18" l="1"/>
  <c r="H10" i="18" s="1"/>
  <c r="F9" i="18"/>
  <c r="H9" i="18" s="1"/>
  <c r="F8" i="18" l="1"/>
  <c r="H8" i="18" s="1"/>
  <c r="F5" i="18" l="1"/>
  <c r="H5" i="18" s="1"/>
  <c r="F30" i="18" l="1"/>
  <c r="H30" i="18" s="1"/>
  <c r="F32" i="18" l="1"/>
  <c r="H32" i="18" s="1"/>
  <c r="F31" i="18" l="1"/>
  <c r="H31" i="18" s="1"/>
  <c r="F39" i="18"/>
  <c r="H39" i="18" s="1"/>
  <c r="F29" i="18" l="1"/>
  <c r="H29" i="18" s="1"/>
  <c r="F18" i="18"/>
  <c r="H18" i="18" s="1"/>
  <c r="F17" i="18" l="1"/>
  <c r="H17" i="18" s="1"/>
  <c r="F13" i="18"/>
  <c r="H13" i="18" s="1"/>
  <c r="F11" i="18"/>
  <c r="H11" i="18" s="1"/>
  <c r="F15" i="18"/>
  <c r="H15" i="18" s="1"/>
  <c r="F12" i="18"/>
  <c r="H12" i="18" s="1"/>
  <c r="F4" i="18"/>
  <c r="H4"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LMG06</author>
  </authors>
  <commentList>
    <comment ref="I36" authorId="0" shapeId="0" xr:uid="{3F0B0C5D-3865-46EE-B32B-0A1585D67731}">
      <text>
        <r>
          <rPr>
            <b/>
            <sz val="9"/>
            <color indexed="81"/>
            <rFont val="MS P ゴシック"/>
            <family val="3"/>
            <charset val="128"/>
          </rPr>
          <t>地方債償還に係る補助金</t>
        </r>
      </text>
    </comment>
    <comment ref="I37" authorId="0" shapeId="0" xr:uid="{FAF83DEE-0416-4CF4-ADDB-F5340EA14C39}">
      <text>
        <r>
          <rPr>
            <b/>
            <sz val="9"/>
            <color indexed="81"/>
            <rFont val="MS P ゴシック"/>
            <family val="3"/>
            <charset val="128"/>
          </rPr>
          <t>借換債に係る地方債収入</t>
        </r>
      </text>
    </comment>
    <comment ref="I38" authorId="0" shapeId="0" xr:uid="{F863E033-0813-490D-83AF-E4038B9B6D3B}">
      <text>
        <r>
          <rPr>
            <b/>
            <sz val="9"/>
            <color indexed="81"/>
            <rFont val="MS P ゴシック"/>
            <family val="3"/>
            <charset val="128"/>
          </rPr>
          <t>CF財務活動支出のうち税収等以外を財源とするもの（使用料・手数料など）</t>
        </r>
      </text>
    </comment>
  </commentList>
</comments>
</file>

<file path=xl/sharedStrings.xml><?xml version="1.0" encoding="utf-8"?>
<sst xmlns="http://schemas.openxmlformats.org/spreadsheetml/2006/main" count="1015" uniqueCount="501">
  <si>
    <t>投資及び出資金の明細</t>
  </si>
  <si>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</si>
  <si>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</si>
  <si>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</si>
  <si>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</si>
  <si>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</si>
  <si>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</si>
  <si>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</si>
  <si>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</si>
  <si>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</si>
  <si>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</si>
  <si>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</si>
  <si>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</si>
  <si>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</si>
  <si>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</si>
  <si>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</si>
  <si>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</si>
  <si>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</si>
  <si>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</si>
  <si>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</si>
  <si>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</si>
  <si>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</si>
  <si>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</si>
  <si>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</si>
  <si>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</si>
  <si>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</si>
  <si>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種類</t>
  </si>
  <si>
    <t>現金預金</t>
  </si>
  <si>
    <t>有価証券</t>
  </si>
  <si>
    <t>土地</t>
  </si>
  <si>
    <t>その他</t>
  </si>
  <si>
    <t>合計_x000D_
(貸借対照表計上額)</t>
  </si>
  <si>
    <t>基金の明細</t>
    <phoneticPr fontId="10"/>
  </si>
  <si>
    <t>貸付金の明細</t>
  </si>
  <si>
    <t>相手先名または種別</t>
  </si>
  <si>
    <t>長期貸付金</t>
  </si>
  <si>
    <t>短期貸付金</t>
  </si>
  <si>
    <t>(参考)_x000D_
貸付金計</t>
  </si>
  <si>
    <t>貸借対照表計上額</t>
  </si>
  <si>
    <t>徴収不能引当金_x000D_
計上額</t>
  </si>
  <si>
    <t>未収金の明細</t>
  </si>
  <si>
    <t>徴収不能引当金計上額</t>
  </si>
  <si>
    <t>【貸付金】</t>
  </si>
  <si>
    <t>小計</t>
  </si>
  <si>
    <t>【未収金】</t>
  </si>
  <si>
    <t>長期延滞債権の明細</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</si>
  <si>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</si>
  <si>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</si>
  <si>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</si>
  <si>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</si>
  <si>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</si>
  <si>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</si>
  <si>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</si>
  <si>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</si>
  <si>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</si>
  <si>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</si>
  <si>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</si>
  <si>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</si>
  <si>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</si>
  <si>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</si>
  <si>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</si>
  <si>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</si>
  <si>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臨時財政対策債</t>
  </si>
  <si>
    <t>　減税補てん債</t>
  </si>
  <si>
    <t>　退職手当債</t>
  </si>
  <si>
    <t>　合計</t>
  </si>
  <si>
    <t>1.5%以下</t>
  </si>
  <si>
    <t>1.5%超_x000D_
2.0%以下</t>
  </si>
  <si>
    <t>2.0%超_x000D_
2.5%以下</t>
  </si>
  <si>
    <t>2.5%超_x000D_
3.0%以下</t>
  </si>
  <si>
    <t>3.0%超_x000D_
3.5%以下</t>
  </si>
  <si>
    <t>3.5%超_x000D_
4.0%以下</t>
  </si>
  <si>
    <t>4.0%超</t>
  </si>
  <si>
    <t>(参考)_x000D_
加重平均_x000D_
利率</t>
  </si>
  <si>
    <t>1年以内</t>
  </si>
  <si>
    <t>1年超_x000D_
2年以内</t>
  </si>
  <si>
    <t>2年超_x000D_
3年以内</t>
  </si>
  <si>
    <t>3年超_x000D_
4年以内</t>
  </si>
  <si>
    <t>4年超_x000D_
5年以内</t>
  </si>
  <si>
    <t>5年超_x000D_
10年以内</t>
  </si>
  <si>
    <t>契約条項の概要</t>
  </si>
  <si>
    <t>引当金の明細</t>
  </si>
  <si>
    <t>区分</t>
  </si>
  <si>
    <t>前年度末残高</t>
  </si>
  <si>
    <t>本年度増加額</t>
  </si>
  <si>
    <t>本年度減少額</t>
  </si>
  <si>
    <t>本年度末残高</t>
  </si>
  <si>
    <t>目的使用</t>
  </si>
  <si>
    <t>徴収不能引当金（固定資産）</t>
  </si>
  <si>
    <t>徴収不能引当金（流動資産）</t>
  </si>
  <si>
    <t>投資損失引当金</t>
  </si>
  <si>
    <t>退職手当引当金</t>
  </si>
  <si>
    <t>損失補償等引当金</t>
  </si>
  <si>
    <t>賞与等引当金</t>
  </si>
  <si>
    <t>補助金等の明細</t>
  </si>
  <si>
    <t>名称</t>
  </si>
  <si>
    <t>相手先</t>
  </si>
  <si>
    <t>金額</t>
  </si>
  <si>
    <t>支出目的</t>
  </si>
  <si>
    <t>他団体への公共施設等整備補助金等_x000D_
(所有外資産分)</t>
  </si>
  <si>
    <t>計</t>
  </si>
  <si>
    <t>資金の明細</t>
  </si>
  <si>
    <t>短期投資</t>
    <rPh sb="0" eb="2">
      <t>タンキ</t>
    </rPh>
    <rPh sb="2" eb="4">
      <t>トウシ</t>
    </rPh>
    <phoneticPr fontId="6"/>
  </si>
  <si>
    <t>財源の明細</t>
  </si>
  <si>
    <t>会計</t>
  </si>
  <si>
    <t>財源の内容</t>
  </si>
  <si>
    <t>一般会計</t>
  </si>
  <si>
    <t>税収等</t>
  </si>
  <si>
    <t>国県等補助金</t>
  </si>
  <si>
    <t>資本的_x000D_
補助金</t>
  </si>
  <si>
    <t>経常的_x000D_
補助金</t>
  </si>
  <si>
    <t>【様式第1号】</t>
  </si>
  <si>
    <t>（単位：円）</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</si>
  <si>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</si>
  <si>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</si>
  <si>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</si>
  <si>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</si>
  <si>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</si>
  <si>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</si>
  <si>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</si>
  <si>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</si>
  <si>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</si>
  <si>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</si>
  <si>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</si>
  <si>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</si>
  <si>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</si>
  <si>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</si>
  <si>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</si>
  <si>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</si>
  <si>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</si>
  <si>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</si>
  <si>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</si>
  <si>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</si>
  <si>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</si>
  <si>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</si>
  <si>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</si>
  <si>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</si>
  <si>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</si>
  <si>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</si>
  <si>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</si>
  <si>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</si>
  <si>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</si>
  <si>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</si>
  <si>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</si>
  <si>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</si>
  <si>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</si>
  <si>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</si>
  <si>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</si>
  <si>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</si>
  <si>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</si>
  <si>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</si>
  <si>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</si>
  <si>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</si>
  <si>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</si>
  <si>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</si>
  <si>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</si>
  <si>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</si>
  <si>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</si>
  <si>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</si>
  <si>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</si>
  <si>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</si>
  <si>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</si>
  <si>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</si>
  <si>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</si>
  <si>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</si>
  <si>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</si>
  <si>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</si>
  <si>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</si>
  <si>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</si>
  <si>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</si>
  <si>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</si>
  <si>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</si>
  <si>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</si>
  <si>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</si>
  <si>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</si>
  <si>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</si>
  <si>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</si>
  <si>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</si>
  <si>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</si>
  <si>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</si>
  <si>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【様式第2号】</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</si>
  <si>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</si>
  <si>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</si>
  <si>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</si>
  <si>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</si>
  <si>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</si>
  <si>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</si>
  <si>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</si>
  <si>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</si>
  <si>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</si>
  <si>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</si>
  <si>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</si>
  <si>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</si>
  <si>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</si>
  <si>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</si>
  <si>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</si>
  <si>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</si>
  <si>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</si>
  <si>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</si>
  <si>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</si>
  <si>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</si>
  <si>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</si>
  <si>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</si>
  <si>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</si>
  <si>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</si>
  <si>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</si>
  <si>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</si>
  <si>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</si>
  <si>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</si>
  <si>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</si>
  <si>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</si>
  <si>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</si>
  <si>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</si>
  <si>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</si>
  <si>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</si>
  <si>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</si>
  <si>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</si>
  <si>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</si>
  <si>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</si>
  <si>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</si>
  <si>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</si>
  <si>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</si>
  <si>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</si>
  <si>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</si>
  <si>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</si>
  <si>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</si>
  <si>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</si>
  <si>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</si>
  <si>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</si>
  <si>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</si>
  <si>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</si>
  <si>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</si>
  <si>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</si>
  <si>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</si>
  <si>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</si>
  <si>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</si>
  <si>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</si>
  <si>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</si>
  <si>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</si>
  <si>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</si>
  <si>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</si>
  <si>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</si>
  <si>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</si>
  <si>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</si>
  <si>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</si>
  <si>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</si>
  <si>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</si>
  <si>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</si>
  <si>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</si>
  <si>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</si>
  <si>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</si>
  <si>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</si>
  <si>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</si>
  <si>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</si>
  <si>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</si>
  <si>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</si>
  <si>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</si>
  <si>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</si>
  <si>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</si>
  <si>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</si>
  <si>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</si>
  <si>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</si>
  <si>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</si>
  <si>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</si>
  <si>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</si>
  <si>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</si>
  <si>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</si>
  <si>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</si>
  <si>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</si>
  <si>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</si>
  <si>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</si>
  <si>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</si>
  <si>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</si>
  <si>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１．貸借対照表の内容に関する明細</t>
    <rPh sb="2" eb="7">
      <t>タイシャクタイショウヒョウ</t>
    </rPh>
    <rPh sb="8" eb="10">
      <t>ナイヨウ</t>
    </rPh>
    <rPh sb="11" eb="12">
      <t>カン</t>
    </rPh>
    <rPh sb="14" eb="16">
      <t>メイサイ</t>
    </rPh>
    <phoneticPr fontId="10"/>
  </si>
  <si>
    <t>（１）資産項目の明細</t>
    <rPh sb="3" eb="5">
      <t>シサン</t>
    </rPh>
    <rPh sb="5" eb="7">
      <t>コウモク</t>
    </rPh>
    <rPh sb="8" eb="10">
      <t>メイサイ</t>
    </rPh>
    <phoneticPr fontId="10"/>
  </si>
  <si>
    <t>科目</t>
    <rPh sb="0" eb="2">
      <t>カモク</t>
    </rPh>
    <phoneticPr fontId="10"/>
  </si>
  <si>
    <t>附属明細書金額</t>
    <rPh sb="0" eb="5">
      <t>フゾクメイサイショ</t>
    </rPh>
    <rPh sb="5" eb="7">
      <t>キンガク</t>
    </rPh>
    <phoneticPr fontId="10"/>
  </si>
  <si>
    <t>財務諸表金額</t>
    <rPh sb="0" eb="4">
      <t>ザイムショヒョウ</t>
    </rPh>
    <rPh sb="4" eb="6">
      <t>キンガク</t>
    </rPh>
    <phoneticPr fontId="10"/>
  </si>
  <si>
    <t>チェック</t>
    <phoneticPr fontId="10"/>
  </si>
  <si>
    <t>明細書名称</t>
    <rPh sb="0" eb="3">
      <t>メイサイショ</t>
    </rPh>
    <rPh sb="3" eb="5">
      <t>メイショウ</t>
    </rPh>
    <phoneticPr fontId="10"/>
  </si>
  <si>
    <t>③</t>
    <phoneticPr fontId="10"/>
  </si>
  <si>
    <t>①</t>
    <phoneticPr fontId="10"/>
  </si>
  <si>
    <t>②</t>
    <phoneticPr fontId="10"/>
  </si>
  <si>
    <t>④</t>
    <phoneticPr fontId="10"/>
  </si>
  <si>
    <t>⑤</t>
    <phoneticPr fontId="10"/>
  </si>
  <si>
    <t>有形固定資産の明細</t>
    <rPh sb="0" eb="6">
      <t>ユウケイコテイシサン</t>
    </rPh>
    <rPh sb="7" eb="9">
      <t>メイサイ</t>
    </rPh>
    <phoneticPr fontId="10"/>
  </si>
  <si>
    <t>有形固定資産の行政目的別明細</t>
    <rPh sb="0" eb="6">
      <t>ユウケイコテイシサン</t>
    </rPh>
    <rPh sb="7" eb="9">
      <t>ギョウセイ</t>
    </rPh>
    <rPh sb="9" eb="11">
      <t>モクテキ</t>
    </rPh>
    <rPh sb="11" eb="12">
      <t>ベツ</t>
    </rPh>
    <rPh sb="12" eb="14">
      <t>メイサイ</t>
    </rPh>
    <phoneticPr fontId="10"/>
  </si>
  <si>
    <t>投資及び出資金の明細</t>
    <phoneticPr fontId="10"/>
  </si>
  <si>
    <t>財政調整基金</t>
    <rPh sb="0" eb="6">
      <t>ザイセイチョウセイキキン</t>
    </rPh>
    <phoneticPr fontId="10"/>
  </si>
  <si>
    <t>減債基金</t>
    <rPh sb="0" eb="4">
      <t>ゲンサイキキン</t>
    </rPh>
    <phoneticPr fontId="10"/>
  </si>
  <si>
    <t>その他</t>
    <rPh sb="2" eb="3">
      <t>タ</t>
    </rPh>
    <phoneticPr fontId="10"/>
  </si>
  <si>
    <t>貸付金の明細</t>
    <rPh sb="0" eb="2">
      <t>カシツケ</t>
    </rPh>
    <rPh sb="2" eb="3">
      <t>キン</t>
    </rPh>
    <rPh sb="4" eb="6">
      <t>メイサイ</t>
    </rPh>
    <phoneticPr fontId="10"/>
  </si>
  <si>
    <t>長期貸付金</t>
    <rPh sb="0" eb="5">
      <t>チョウキカシツケキン</t>
    </rPh>
    <phoneticPr fontId="10"/>
  </si>
  <si>
    <t>短期貸付金</t>
    <rPh sb="0" eb="5">
      <t>タンキカシツケキン</t>
    </rPh>
    <phoneticPr fontId="10"/>
  </si>
  <si>
    <t>⑥</t>
    <phoneticPr fontId="10"/>
  </si>
  <si>
    <t>未収金</t>
    <rPh sb="0" eb="3">
      <t>ミシュウキン</t>
    </rPh>
    <phoneticPr fontId="10"/>
  </si>
  <si>
    <t>⑦</t>
    <phoneticPr fontId="10"/>
  </si>
  <si>
    <t>長期延滞債権</t>
    <rPh sb="0" eb="6">
      <t>チョウキエンタイサイケン</t>
    </rPh>
    <phoneticPr fontId="10"/>
  </si>
  <si>
    <t>（２）負債項目の明細</t>
    <rPh sb="3" eb="5">
      <t>フサイ</t>
    </rPh>
    <rPh sb="5" eb="7">
      <t>コウモク</t>
    </rPh>
    <rPh sb="8" eb="10">
      <t>メイサイ</t>
    </rPh>
    <phoneticPr fontId="10"/>
  </si>
  <si>
    <t xml:space="preserve"> １年内償還予定地方債</t>
  </si>
  <si>
    <t>地方債</t>
    <rPh sb="0" eb="3">
      <t>チホウサイ</t>
    </rPh>
    <phoneticPr fontId="10"/>
  </si>
  <si>
    <t>地方債、 １年内償還予定地方債</t>
    <rPh sb="0" eb="3">
      <t>チホウサイ</t>
    </rPh>
    <phoneticPr fontId="10"/>
  </si>
  <si>
    <t>ー</t>
    <phoneticPr fontId="10"/>
  </si>
  <si>
    <t>２．行政コスト計算書の内容に関する明細</t>
    <rPh sb="2" eb="4">
      <t>ギョウセイ</t>
    </rPh>
    <rPh sb="7" eb="10">
      <t>ケイサンショ</t>
    </rPh>
    <rPh sb="11" eb="13">
      <t>ナイヨウ</t>
    </rPh>
    <rPh sb="14" eb="15">
      <t>カン</t>
    </rPh>
    <rPh sb="17" eb="19">
      <t>メイサイ</t>
    </rPh>
    <phoneticPr fontId="10"/>
  </si>
  <si>
    <t>（１）補助金等の明細</t>
    <rPh sb="3" eb="6">
      <t>ホジョキン</t>
    </rPh>
    <rPh sb="6" eb="7">
      <t>トウ</t>
    </rPh>
    <rPh sb="8" eb="10">
      <t>メイサイ</t>
    </rPh>
    <phoneticPr fontId="10"/>
  </si>
  <si>
    <t>補助金等</t>
    <rPh sb="0" eb="3">
      <t>ホジョキン</t>
    </rPh>
    <rPh sb="3" eb="4">
      <t>トウ</t>
    </rPh>
    <phoneticPr fontId="10"/>
  </si>
  <si>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0"/>
  </si>
  <si>
    <t>（１）財源の明細</t>
    <rPh sb="3" eb="5">
      <t>ザイゲン</t>
    </rPh>
    <rPh sb="6" eb="8">
      <t>メイサイ</t>
    </rPh>
    <phoneticPr fontId="10"/>
  </si>
  <si>
    <t>（２）財源情報の明細</t>
    <rPh sb="3" eb="5">
      <t>ザイゲン</t>
    </rPh>
    <rPh sb="5" eb="7">
      <t>ジョウホウ</t>
    </rPh>
    <rPh sb="8" eb="10">
      <t>メイサイ</t>
    </rPh>
    <phoneticPr fontId="10"/>
  </si>
  <si>
    <t>税収等</t>
    <rPh sb="0" eb="2">
      <t>ゼイシュウ</t>
    </rPh>
    <rPh sb="2" eb="3">
      <t>トウ</t>
    </rPh>
    <phoneticPr fontId="10"/>
  </si>
  <si>
    <t>国県等補助金</t>
    <phoneticPr fontId="10"/>
  </si>
  <si>
    <t>４．資金収支計算書の内容に関する明細</t>
    <rPh sb="2" eb="4">
      <t>シキン</t>
    </rPh>
    <rPh sb="4" eb="6">
      <t>シュウシ</t>
    </rPh>
    <rPh sb="6" eb="9">
      <t>ケイサンショ</t>
    </rPh>
    <rPh sb="10" eb="12">
      <t>ナイヨウ</t>
    </rPh>
    <rPh sb="13" eb="14">
      <t>カン</t>
    </rPh>
    <rPh sb="16" eb="18">
      <t>メイサイ</t>
    </rPh>
    <phoneticPr fontId="10"/>
  </si>
  <si>
    <t>（１）資金の明細</t>
    <rPh sb="3" eb="5">
      <t>シキン</t>
    </rPh>
    <rPh sb="6" eb="8">
      <t>メイサイ</t>
    </rPh>
    <phoneticPr fontId="10"/>
  </si>
  <si>
    <t>地方税</t>
    <rPh sb="0" eb="3">
      <t>チホウゼイ</t>
    </rPh>
    <phoneticPr fontId="10"/>
  </si>
  <si>
    <t>利子割交付金</t>
    <rPh sb="0" eb="2">
      <t>リシ</t>
    </rPh>
    <rPh sb="2" eb="3">
      <t>ワリ</t>
    </rPh>
    <rPh sb="3" eb="6">
      <t>コウフキン</t>
    </rPh>
    <phoneticPr fontId="10"/>
  </si>
  <si>
    <t>配当割交付金</t>
    <rPh sb="0" eb="2">
      <t>ハイトウ</t>
    </rPh>
    <rPh sb="2" eb="3">
      <t>ワリ</t>
    </rPh>
    <rPh sb="3" eb="6">
      <t>コウフキン</t>
    </rPh>
    <phoneticPr fontId="10"/>
  </si>
  <si>
    <t>国庫支出金</t>
    <rPh sb="0" eb="5">
      <t>コッコシシュツキン</t>
    </rPh>
    <phoneticPr fontId="10"/>
  </si>
  <si>
    <t>県支出金</t>
    <rPh sb="0" eb="4">
      <t>ケンシシュツキン</t>
    </rPh>
    <phoneticPr fontId="10"/>
  </si>
  <si>
    <t>貸付金の明細、長期延滞債権の明細の合計</t>
    <rPh sb="0" eb="2">
      <t>カシツケ</t>
    </rPh>
    <rPh sb="2" eb="3">
      <t>キン</t>
    </rPh>
    <rPh sb="4" eb="6">
      <t>メイサイ</t>
    </rPh>
    <rPh sb="17" eb="19">
      <t>ゴウケイ</t>
    </rPh>
    <phoneticPr fontId="10"/>
  </si>
  <si>
    <t>貸付金の明細、未収金の明細の合計</t>
    <rPh sb="0" eb="2">
      <t>カシツケ</t>
    </rPh>
    <rPh sb="2" eb="3">
      <t>キン</t>
    </rPh>
    <rPh sb="4" eb="6">
      <t>メイサイ</t>
    </rPh>
    <rPh sb="7" eb="10">
      <t>ミシュウキン</t>
    </rPh>
    <rPh sb="14" eb="16">
      <t>ゴウケイ</t>
    </rPh>
    <phoneticPr fontId="10"/>
  </si>
  <si>
    <t>徴収不能引当金（流動資産）</t>
    <rPh sb="8" eb="10">
      <t>リュウドウ</t>
    </rPh>
    <phoneticPr fontId="10"/>
  </si>
  <si>
    <t>資本的_x000D_補助金</t>
    <phoneticPr fontId="10"/>
  </si>
  <si>
    <t>経常的_x000D_補助金</t>
    <phoneticPr fontId="10"/>
  </si>
  <si>
    <t xml:space="preserve">    公共施設等整備費支出</t>
  </si>
  <si>
    <t>有形固定資産の明細</t>
  </si>
  <si>
    <t>前年度末残高_x000D_
(A)</t>
  </si>
  <si>
    <t>本年度増加額_x000D_
(B)</t>
  </si>
  <si>
    <t>本年度減少額_x000D_
(C)</t>
  </si>
  <si>
    <t>本年度末残高_x000D_
(A)+(B)-(C)_x000D_
(D)</t>
  </si>
  <si>
    <t>本年度末_x000D_
減価償却累計額_x000D_
(E)</t>
  </si>
  <si>
    <t>差引本年度末残高_x000D_
(D)-(E)_x000D_
(G)</t>
  </si>
  <si>
    <t>事業用資産</t>
  </si>
  <si>
    <t>　土地</t>
  </si>
  <si>
    <t>　立木竹</t>
  </si>
  <si>
    <t>　建物</t>
  </si>
  <si>
    <t>　工作物</t>
  </si>
  <si>
    <t>　船舶</t>
  </si>
  <si>
    <t>　浮標等</t>
  </si>
  <si>
    <t>　航空機</t>
  </si>
  <si>
    <t>　建設仮勘定</t>
  </si>
  <si>
    <t>インフラ資産</t>
  </si>
  <si>
    <t>物品</t>
  </si>
  <si>
    <t>有形固定資産に係る行政目的別の明細</t>
  </si>
  <si>
    <t>生活インフラ・_x000D_
国土保全</t>
  </si>
  <si>
    <t>教育</t>
  </si>
  <si>
    <t>福祉</t>
  </si>
  <si>
    <t>環境衛生</t>
  </si>
  <si>
    <t>産業振興</t>
  </si>
  <si>
    <t>消防</t>
  </si>
  <si>
    <t>総務</t>
  </si>
  <si>
    <t>有形固定資産</t>
    <rPh sb="0" eb="6">
      <t>ユウケイコテイシサン</t>
    </rPh>
    <phoneticPr fontId="10"/>
  </si>
  <si>
    <t>財源情報の明細</t>
  </si>
  <si>
    <t>内訳</t>
  </si>
  <si>
    <t>有形固定資産等の増加</t>
  </si>
  <si>
    <t>貸付金・基金等の増加</t>
  </si>
  <si>
    <t>地方債（CF地方債収入と一致）</t>
    <rPh sb="0" eb="3">
      <t>チホウサイ</t>
    </rPh>
    <rPh sb="6" eb="9">
      <t>チホウサイ</t>
    </rPh>
    <rPh sb="9" eb="11">
      <t>シュウニュウ</t>
    </rPh>
    <rPh sb="12" eb="14">
      <t>イッチ</t>
    </rPh>
    <phoneticPr fontId="10"/>
  </si>
  <si>
    <t>財源内訳チェック</t>
    <rPh sb="0" eb="2">
      <t>ザイゲン</t>
    </rPh>
    <rPh sb="2" eb="4">
      <t>ウチワケ</t>
    </rPh>
    <phoneticPr fontId="10"/>
  </si>
  <si>
    <t>BS</t>
    <phoneticPr fontId="10"/>
  </si>
  <si>
    <t>NW</t>
    <phoneticPr fontId="10"/>
  </si>
  <si>
    <t>固定資産等形成分</t>
    <rPh sb="0" eb="8">
      <t>コテイシサントウケイセイブン</t>
    </rPh>
    <phoneticPr fontId="10"/>
  </si>
  <si>
    <t>余剰分（不足分）</t>
    <rPh sb="0" eb="3">
      <t>ヨジョウブン</t>
    </rPh>
    <rPh sb="4" eb="7">
      <t>フソクブン</t>
    </rPh>
    <phoneticPr fontId="10"/>
  </si>
  <si>
    <t>現金預金内訳チェック</t>
    <rPh sb="0" eb="4">
      <t>ゲンキンヨキン</t>
    </rPh>
    <rPh sb="4" eb="6">
      <t>ウチワケ</t>
    </rPh>
    <phoneticPr fontId="10"/>
  </si>
  <si>
    <t>現金預金</t>
    <phoneticPr fontId="10"/>
  </si>
  <si>
    <t>CF</t>
    <phoneticPr fontId="10"/>
  </si>
  <si>
    <t>一般会計／市民税（個人）</t>
    <rPh sb="0" eb="2">
      <t>イッパン</t>
    </rPh>
    <rPh sb="2" eb="4">
      <t>カイケイ</t>
    </rPh>
    <rPh sb="5" eb="6">
      <t>シ</t>
    </rPh>
    <phoneticPr fontId="5"/>
  </si>
  <si>
    <t>一般会計／市民税（法人）</t>
    <rPh sb="5" eb="6">
      <t>シ</t>
    </rPh>
    <phoneticPr fontId="5"/>
  </si>
  <si>
    <t>一般会計／固定資産税</t>
  </si>
  <si>
    <t>一般会計／軽自動車税</t>
  </si>
  <si>
    <t>一般会計／都市計画税</t>
  </si>
  <si>
    <t>一般会計／分担金及び負担金</t>
    <rPh sb="5" eb="8">
      <t>ブンタンキン</t>
    </rPh>
    <rPh sb="8" eb="9">
      <t>オヨ</t>
    </rPh>
    <rPh sb="10" eb="13">
      <t>フタンキン</t>
    </rPh>
    <phoneticPr fontId="7"/>
  </si>
  <si>
    <t>一般会計／使用料及び手数料</t>
    <rPh sb="5" eb="7">
      <t>シヨウ</t>
    </rPh>
    <rPh sb="7" eb="8">
      <t>リョウ</t>
    </rPh>
    <rPh sb="8" eb="9">
      <t>オヨ</t>
    </rPh>
    <rPh sb="10" eb="13">
      <t>テスウリョウ</t>
    </rPh>
    <phoneticPr fontId="7"/>
  </si>
  <si>
    <t>一般会計／諸収入（雑入）</t>
    <rPh sb="5" eb="8">
      <t>ショシュウニュウ</t>
    </rPh>
    <rPh sb="9" eb="11">
      <t>ザツニュウ</t>
    </rPh>
    <phoneticPr fontId="8"/>
  </si>
  <si>
    <t>税収等（NW税収等－CF財務活動支出）</t>
    <rPh sb="0" eb="3">
      <t>ゼイシュウトウ</t>
    </rPh>
    <rPh sb="6" eb="9">
      <t>ゼイシュウトウ</t>
    </rPh>
    <rPh sb="12" eb="14">
      <t>ザイム</t>
    </rPh>
    <rPh sb="14" eb="16">
      <t>カツドウ</t>
    </rPh>
    <rPh sb="16" eb="18">
      <t>シシュツ</t>
    </rPh>
    <phoneticPr fontId="10"/>
  </si>
  <si>
    <t>一般会計／財産運用収入</t>
    <rPh sb="5" eb="7">
      <t>ザイサン</t>
    </rPh>
    <rPh sb="7" eb="9">
      <t>ウンヨウ</t>
    </rPh>
    <rPh sb="9" eb="11">
      <t>シュウニュウ</t>
    </rPh>
    <phoneticPr fontId="8"/>
  </si>
  <si>
    <t>ゴルフ場利用税交付金</t>
    <rPh sb="3" eb="4">
      <t>ジョウ</t>
    </rPh>
    <rPh sb="4" eb="6">
      <t>リヨウ</t>
    </rPh>
    <rPh sb="6" eb="7">
      <t>ゼイ</t>
    </rPh>
    <rPh sb="7" eb="10">
      <t>コウフキン</t>
    </rPh>
    <phoneticPr fontId="10"/>
  </si>
  <si>
    <t>税収等</t>
    <phoneticPr fontId="10"/>
  </si>
  <si>
    <t>一般会計等相殺</t>
    <rPh sb="0" eb="5">
      <t>イッパンカイケイトウ</t>
    </rPh>
    <rPh sb="5" eb="7">
      <t>ソウサイ</t>
    </rPh>
    <phoneticPr fontId="10"/>
  </si>
  <si>
    <t>一般会計等</t>
    <rPh sb="0" eb="5">
      <t>イッパンカイケイトウ</t>
    </rPh>
    <phoneticPr fontId="10"/>
  </si>
  <si>
    <t>財政調整基金</t>
  </si>
  <si>
    <t>減債基金</t>
  </si>
  <si>
    <t>一般会計／福祉資金貸付金</t>
    <rPh sb="0" eb="4">
      <t>イッパンカイケイ</t>
    </rPh>
    <rPh sb="5" eb="7">
      <t>フクシ</t>
    </rPh>
    <rPh sb="7" eb="9">
      <t>シキン</t>
    </rPh>
    <rPh sb="9" eb="12">
      <t>カシツケキン</t>
    </rPh>
    <phoneticPr fontId="5"/>
  </si>
  <si>
    <t>地方譲与税</t>
    <rPh sb="0" eb="5">
      <t>チホウジョウヨゼイ</t>
    </rPh>
    <phoneticPr fontId="10"/>
  </si>
  <si>
    <t>株式等譲渡所得割交付金</t>
    <rPh sb="0" eb="3">
      <t>カブシキトウ</t>
    </rPh>
    <rPh sb="3" eb="7">
      <t>ジョウトショトク</t>
    </rPh>
    <rPh sb="7" eb="8">
      <t>ワリ</t>
    </rPh>
    <rPh sb="8" eb="11">
      <t>コウフキン</t>
    </rPh>
    <phoneticPr fontId="10"/>
  </si>
  <si>
    <t>地方消費税交付金</t>
    <rPh sb="0" eb="5">
      <t>チホウショウヒゼイ</t>
    </rPh>
    <rPh sb="5" eb="8">
      <t>コウフキン</t>
    </rPh>
    <phoneticPr fontId="10"/>
  </si>
  <si>
    <t>自動車取得税交付金</t>
    <rPh sb="0" eb="5">
      <t>ジドウシャシュトク</t>
    </rPh>
    <rPh sb="5" eb="6">
      <t>ゼイ</t>
    </rPh>
    <rPh sb="6" eb="9">
      <t>コウフキン</t>
    </rPh>
    <phoneticPr fontId="10"/>
  </si>
  <si>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10"/>
  </si>
  <si>
    <t>地方特例交付金</t>
    <rPh sb="0" eb="4">
      <t>チホウトクレイ</t>
    </rPh>
    <rPh sb="4" eb="7">
      <t>コウフキン</t>
    </rPh>
    <phoneticPr fontId="10"/>
  </si>
  <si>
    <t>地方交付税</t>
    <rPh sb="0" eb="5">
      <t>チホウコウフゼイ</t>
    </rPh>
    <phoneticPr fontId="10"/>
  </si>
  <si>
    <t>交通安全対策特別交付金</t>
    <rPh sb="0" eb="4">
      <t>コウツウアンゼン</t>
    </rPh>
    <rPh sb="4" eb="6">
      <t>タイサク</t>
    </rPh>
    <rPh sb="6" eb="11">
      <t>トクベツコウフキン</t>
    </rPh>
    <phoneticPr fontId="10"/>
  </si>
  <si>
    <t>分担金及び負担金</t>
    <rPh sb="0" eb="4">
      <t>ブンタンキンオヨ</t>
    </rPh>
    <rPh sb="5" eb="8">
      <t>フタンキン</t>
    </rPh>
    <phoneticPr fontId="10"/>
  </si>
  <si>
    <t>一般会計等
（単純合算）</t>
    <rPh sb="0" eb="5">
      <t>イッパンカイケイトウ</t>
    </rPh>
    <rPh sb="7" eb="11">
      <t>タンジュンガッサン</t>
    </rPh>
    <phoneticPr fontId="10"/>
  </si>
  <si>
    <t>ー</t>
  </si>
  <si>
    <t>資本的補助金</t>
    <rPh sb="0" eb="3">
      <t>シホンテキ</t>
    </rPh>
    <phoneticPr fontId="10"/>
  </si>
  <si>
    <t>純行政コスト</t>
    <phoneticPr fontId="10"/>
  </si>
  <si>
    <t>有形固定資産等の増加</t>
    <phoneticPr fontId="10"/>
  </si>
  <si>
    <t>会計：一般会計等</t>
  </si>
  <si>
    <t>地方債（借入先別）の明細</t>
  </si>
  <si>
    <t>地方債（借入先別）の明細</t>
    <phoneticPr fontId="10"/>
  </si>
  <si>
    <t>地方債残高</t>
  </si>
  <si>
    <t>地方債（利率別）の明細</t>
  </si>
  <si>
    <t>地方債（返済期間別）の明細</t>
  </si>
  <si>
    <t>特定の契約条項が_x000D_
付された地方債残高</t>
  </si>
  <si>
    <t>特定の契約条項が付された地方債の概要</t>
  </si>
  <si>
    <t>貸借対照表</t>
  </si>
  <si>
    <t>資金収支計算書</t>
  </si>
  <si>
    <t>純資産変動計算書</t>
  </si>
  <si>
    <t>行政コスト計算書</t>
  </si>
  <si>
    <t>自治体名：津市</t>
  </si>
  <si>
    <t>株式会社津センターパレス</t>
    <rPh sb="0" eb="4">
      <t>カブシキガイシャ</t>
    </rPh>
    <rPh sb="4" eb="5">
      <t>ツ</t>
    </rPh>
    <phoneticPr fontId="6"/>
  </si>
  <si>
    <t>株式会社伊勢湾ヘリポート</t>
    <rPh sb="0" eb="4">
      <t>カブシキガイシャ</t>
    </rPh>
    <rPh sb="4" eb="7">
      <t>イセワン</t>
    </rPh>
    <phoneticPr fontId="6"/>
  </si>
  <si>
    <t>株式会社津サイエンスプラザ</t>
    <rPh sb="0" eb="4">
      <t>カブシキガイシャ</t>
    </rPh>
    <rPh sb="4" eb="5">
      <t>ツ</t>
    </rPh>
    <phoneticPr fontId="6"/>
  </si>
  <si>
    <t>津駅前都市開発株式会社</t>
    <rPh sb="0" eb="1">
      <t>ツ</t>
    </rPh>
    <rPh sb="1" eb="3">
      <t>エキマエ</t>
    </rPh>
    <rPh sb="3" eb="5">
      <t>トシ</t>
    </rPh>
    <rPh sb="5" eb="7">
      <t>カイハツ</t>
    </rPh>
    <rPh sb="7" eb="11">
      <t>カブシキガイシャ</t>
    </rPh>
    <phoneticPr fontId="6"/>
  </si>
  <si>
    <t>株式会社まちづくり津夢時風</t>
    <rPh sb="0" eb="4">
      <t>カブシキガイシャ</t>
    </rPh>
    <rPh sb="9" eb="10">
      <t>ツ</t>
    </rPh>
    <rPh sb="10" eb="11">
      <t>ユメ</t>
    </rPh>
    <rPh sb="11" eb="12">
      <t>トキ</t>
    </rPh>
    <rPh sb="12" eb="13">
      <t>カゼ</t>
    </rPh>
    <phoneticPr fontId="6"/>
  </si>
  <si>
    <t>青山高原保健休養地管理株式会社</t>
    <rPh sb="0" eb="2">
      <t>アオヤマ</t>
    </rPh>
    <rPh sb="2" eb="4">
      <t>コウゲン</t>
    </rPh>
    <rPh sb="4" eb="6">
      <t>ホケン</t>
    </rPh>
    <rPh sb="6" eb="8">
      <t>キュウヨウ</t>
    </rPh>
    <rPh sb="8" eb="9">
      <t>チ</t>
    </rPh>
    <rPh sb="9" eb="11">
      <t>カンリ</t>
    </rPh>
    <rPh sb="11" eb="15">
      <t>カブシキガイシャ</t>
    </rPh>
    <phoneticPr fontId="6"/>
  </si>
  <si>
    <t>社会福祉法人津市社会福祉事業団</t>
    <rPh sb="0" eb="2">
      <t>シャカイ</t>
    </rPh>
    <rPh sb="2" eb="4">
      <t>フクシ</t>
    </rPh>
    <rPh sb="4" eb="6">
      <t>ホウジン</t>
    </rPh>
    <rPh sb="6" eb="8">
      <t>ツシ</t>
    </rPh>
    <rPh sb="8" eb="10">
      <t>シャカイ</t>
    </rPh>
    <rPh sb="10" eb="12">
      <t>フクシ</t>
    </rPh>
    <rPh sb="12" eb="14">
      <t>ジギョウ</t>
    </rPh>
    <rPh sb="14" eb="15">
      <t>ダン</t>
    </rPh>
    <phoneticPr fontId="6"/>
  </si>
  <si>
    <t>公益財団法人津市社会教育振興会</t>
    <rPh sb="0" eb="2">
      <t>コウエキ</t>
    </rPh>
    <rPh sb="2" eb="4">
      <t>ザイダン</t>
    </rPh>
    <rPh sb="4" eb="6">
      <t>ホウジン</t>
    </rPh>
    <rPh sb="6" eb="8">
      <t>ツシ</t>
    </rPh>
    <rPh sb="8" eb="10">
      <t>シャカイ</t>
    </rPh>
    <rPh sb="10" eb="12">
      <t>キョウイク</t>
    </rPh>
    <rPh sb="12" eb="13">
      <t>フ</t>
    </rPh>
    <rPh sb="13" eb="14">
      <t>キョウ</t>
    </rPh>
    <rPh sb="14" eb="15">
      <t>カイ</t>
    </rPh>
    <phoneticPr fontId="6"/>
  </si>
  <si>
    <t>津市水道事業</t>
    <rPh sb="0" eb="2">
      <t>ツシ</t>
    </rPh>
    <rPh sb="2" eb="4">
      <t>スイドウ</t>
    </rPh>
    <rPh sb="4" eb="6">
      <t>ジギョウ</t>
    </rPh>
    <phoneticPr fontId="6"/>
  </si>
  <si>
    <t>株式会社三重県松阪食肉公社</t>
    <rPh sb="0" eb="4">
      <t>カブシキガイシャ</t>
    </rPh>
    <rPh sb="4" eb="7">
      <t>ミエケン</t>
    </rPh>
    <rPh sb="7" eb="9">
      <t>マツサカ</t>
    </rPh>
    <rPh sb="9" eb="11">
      <t>ショクニク</t>
    </rPh>
    <rPh sb="11" eb="13">
      <t>コウシャ</t>
    </rPh>
    <phoneticPr fontId="6"/>
  </si>
  <si>
    <t>伊勢鉄道株式会社</t>
    <rPh sb="0" eb="2">
      <t>イセ</t>
    </rPh>
    <rPh sb="2" eb="4">
      <t>テツドウ</t>
    </rPh>
    <rPh sb="4" eb="8">
      <t>カブシキガイシャ</t>
    </rPh>
    <phoneticPr fontId="6"/>
  </si>
  <si>
    <t>株式会社ＺＴＶ</t>
    <rPh sb="0" eb="4">
      <t>カブシキガイシャ</t>
    </rPh>
    <phoneticPr fontId="6"/>
  </si>
  <si>
    <t>株式会社三重データクラフト</t>
    <rPh sb="0" eb="4">
      <t>カブシキガイシャ</t>
    </rPh>
    <rPh sb="4" eb="6">
      <t>ミエ</t>
    </rPh>
    <phoneticPr fontId="6"/>
  </si>
  <si>
    <t>株式会社マリーナ河芸</t>
    <rPh sb="0" eb="4">
      <t>カブシキガイシャ</t>
    </rPh>
    <rPh sb="8" eb="9">
      <t>カワ</t>
    </rPh>
    <rPh sb="9" eb="10">
      <t>ゲイ</t>
    </rPh>
    <phoneticPr fontId="6"/>
  </si>
  <si>
    <t>株式会社青山高原ウインドファーム</t>
    <rPh sb="0" eb="4">
      <t>カブシキガイシャ</t>
    </rPh>
    <rPh sb="4" eb="6">
      <t>アオヤマ</t>
    </rPh>
    <rPh sb="6" eb="8">
      <t>コウゲン</t>
    </rPh>
    <phoneticPr fontId="6"/>
  </si>
  <si>
    <t>三重県農業信用基金協会</t>
    <rPh sb="0" eb="3">
      <t>ミエケン</t>
    </rPh>
    <rPh sb="3" eb="5">
      <t>ノウギョウ</t>
    </rPh>
    <rPh sb="5" eb="7">
      <t>シンヨウ</t>
    </rPh>
    <rPh sb="7" eb="9">
      <t>キキン</t>
    </rPh>
    <rPh sb="9" eb="11">
      <t>キョウカイ</t>
    </rPh>
    <phoneticPr fontId="6"/>
  </si>
  <si>
    <t>公益社団法人三重県青果物価格安定基金協会</t>
    <rPh sb="0" eb="2">
      <t>コウエキ</t>
    </rPh>
    <rPh sb="2" eb="4">
      <t>シャダン</t>
    </rPh>
    <rPh sb="4" eb="6">
      <t>ホウジン</t>
    </rPh>
    <rPh sb="6" eb="9">
      <t>ミエケン</t>
    </rPh>
    <rPh sb="9" eb="11">
      <t>セイカ</t>
    </rPh>
    <rPh sb="11" eb="13">
      <t>ブッカ</t>
    </rPh>
    <rPh sb="14" eb="16">
      <t>アンテイ</t>
    </rPh>
    <rPh sb="16" eb="18">
      <t>キキン</t>
    </rPh>
    <phoneticPr fontId="6"/>
  </si>
  <si>
    <t>一般社団法人三重県畜産協会</t>
    <rPh sb="0" eb="2">
      <t>イッパン</t>
    </rPh>
    <rPh sb="2" eb="4">
      <t>シャダン</t>
    </rPh>
    <rPh sb="4" eb="6">
      <t>ホウジン</t>
    </rPh>
    <rPh sb="6" eb="9">
      <t>ミエケン</t>
    </rPh>
    <rPh sb="9" eb="11">
      <t>チクサン</t>
    </rPh>
    <rPh sb="11" eb="13">
      <t>キョウカイ</t>
    </rPh>
    <phoneticPr fontId="6"/>
  </si>
  <si>
    <t>公益社団法人三重県私学振興会</t>
    <rPh sb="0" eb="2">
      <t>コウエキ</t>
    </rPh>
    <rPh sb="2" eb="4">
      <t>シャダン</t>
    </rPh>
    <rPh sb="4" eb="6">
      <t>ホウジン</t>
    </rPh>
    <rPh sb="6" eb="9">
      <t>ミエケン</t>
    </rPh>
    <rPh sb="9" eb="11">
      <t>シガク</t>
    </rPh>
    <rPh sb="11" eb="12">
      <t>フ</t>
    </rPh>
    <rPh sb="12" eb="13">
      <t>キョウ</t>
    </rPh>
    <rPh sb="13" eb="14">
      <t>カイ</t>
    </rPh>
    <phoneticPr fontId="6"/>
  </si>
  <si>
    <t>中勢森林組合</t>
    <rPh sb="0" eb="1">
      <t>チュウ</t>
    </rPh>
    <rPh sb="1" eb="2">
      <t>セイ</t>
    </rPh>
    <rPh sb="2" eb="4">
      <t>シンリン</t>
    </rPh>
    <rPh sb="4" eb="6">
      <t>クミアイ</t>
    </rPh>
    <phoneticPr fontId="6"/>
  </si>
  <si>
    <t>鈴鹿森林組合</t>
    <rPh sb="0" eb="2">
      <t>スズカ</t>
    </rPh>
    <rPh sb="2" eb="4">
      <t>シンリン</t>
    </rPh>
    <rPh sb="4" eb="6">
      <t>クミアイ</t>
    </rPh>
    <phoneticPr fontId="6"/>
  </si>
  <si>
    <t>有限会社美杉観光開発</t>
    <rPh sb="0" eb="4">
      <t>ユウゲンガイシャ</t>
    </rPh>
    <rPh sb="4" eb="5">
      <t>ミ</t>
    </rPh>
    <rPh sb="5" eb="6">
      <t>スギ</t>
    </rPh>
    <rPh sb="6" eb="8">
      <t>カンコウ</t>
    </rPh>
    <rPh sb="8" eb="10">
      <t>カイハツ</t>
    </rPh>
    <phoneticPr fontId="6"/>
  </si>
  <si>
    <t>三重県信用保証協会</t>
    <rPh sb="0" eb="3">
      <t>ミエケン</t>
    </rPh>
    <rPh sb="3" eb="5">
      <t>シンヨウ</t>
    </rPh>
    <rPh sb="5" eb="7">
      <t>ホショウ</t>
    </rPh>
    <rPh sb="7" eb="9">
      <t>キョウカイ</t>
    </rPh>
    <phoneticPr fontId="6"/>
  </si>
  <si>
    <t>公益財団法人三重県水産振興事業団</t>
    <rPh sb="0" eb="2">
      <t>コウエキ</t>
    </rPh>
    <rPh sb="2" eb="4">
      <t>ザイダン</t>
    </rPh>
    <rPh sb="4" eb="6">
      <t>ホウジン</t>
    </rPh>
    <rPh sb="6" eb="9">
      <t>ミエケン</t>
    </rPh>
    <rPh sb="9" eb="11">
      <t>スイサン</t>
    </rPh>
    <rPh sb="11" eb="12">
      <t>フ</t>
    </rPh>
    <rPh sb="12" eb="13">
      <t>キョウ</t>
    </rPh>
    <rPh sb="13" eb="16">
      <t>ジギョウダン</t>
    </rPh>
    <phoneticPr fontId="6"/>
  </si>
  <si>
    <t>更生保護法人三重県更正保護事業協会</t>
    <rPh sb="0" eb="2">
      <t>コウセイ</t>
    </rPh>
    <rPh sb="2" eb="4">
      <t>ホゴ</t>
    </rPh>
    <rPh sb="4" eb="6">
      <t>ホウジン</t>
    </rPh>
    <rPh sb="6" eb="9">
      <t>ミエケン</t>
    </rPh>
    <rPh sb="9" eb="11">
      <t>コウセイ</t>
    </rPh>
    <rPh sb="11" eb="13">
      <t>ホゴ</t>
    </rPh>
    <rPh sb="13" eb="15">
      <t>ジギョウ</t>
    </rPh>
    <rPh sb="15" eb="17">
      <t>キョウカイ</t>
    </rPh>
    <phoneticPr fontId="6"/>
  </si>
  <si>
    <t>公益財団法人三重県産業支援センター</t>
    <rPh sb="0" eb="2">
      <t>コウエキ</t>
    </rPh>
    <rPh sb="2" eb="4">
      <t>ザイダン</t>
    </rPh>
    <rPh sb="4" eb="6">
      <t>ホウジン</t>
    </rPh>
    <rPh sb="6" eb="9">
      <t>ミエケン</t>
    </rPh>
    <rPh sb="9" eb="11">
      <t>サンギョウ</t>
    </rPh>
    <rPh sb="11" eb="13">
      <t>シエン</t>
    </rPh>
    <phoneticPr fontId="6"/>
  </si>
  <si>
    <t>公益財団法人三重県農林水産支援センター</t>
    <rPh sb="0" eb="2">
      <t>コウエキ</t>
    </rPh>
    <rPh sb="2" eb="4">
      <t>ザイダン</t>
    </rPh>
    <rPh sb="4" eb="6">
      <t>ホウジン</t>
    </rPh>
    <rPh sb="6" eb="9">
      <t>ミエケン</t>
    </rPh>
    <rPh sb="9" eb="11">
      <t>ノウリン</t>
    </rPh>
    <rPh sb="11" eb="13">
      <t>スイサン</t>
    </rPh>
    <rPh sb="13" eb="15">
      <t>シエン</t>
    </rPh>
    <phoneticPr fontId="6"/>
  </si>
  <si>
    <t>公益財団法人三重県国際交流財団</t>
    <rPh sb="0" eb="2">
      <t>コウエキ</t>
    </rPh>
    <rPh sb="2" eb="4">
      <t>ザイダン</t>
    </rPh>
    <rPh sb="4" eb="6">
      <t>ホウジン</t>
    </rPh>
    <rPh sb="6" eb="9">
      <t>ミエケン</t>
    </rPh>
    <rPh sb="9" eb="11">
      <t>コクサイ</t>
    </rPh>
    <rPh sb="11" eb="13">
      <t>コウリュウ</t>
    </rPh>
    <rPh sb="13" eb="15">
      <t>ザイダン</t>
    </rPh>
    <phoneticPr fontId="6"/>
  </si>
  <si>
    <t>公益財団法人暴力追放三重県民センター</t>
    <rPh sb="0" eb="2">
      <t>コウエキ</t>
    </rPh>
    <rPh sb="2" eb="4">
      <t>ザイダン</t>
    </rPh>
    <rPh sb="4" eb="6">
      <t>ホウジン</t>
    </rPh>
    <rPh sb="6" eb="8">
      <t>ボウリョク</t>
    </rPh>
    <rPh sb="8" eb="10">
      <t>ツイホウ</t>
    </rPh>
    <rPh sb="10" eb="13">
      <t>ミエケン</t>
    </rPh>
    <rPh sb="13" eb="14">
      <t>ミン</t>
    </rPh>
    <phoneticPr fontId="6"/>
  </si>
  <si>
    <t>一般財団法人三重県環境保全事業団</t>
    <rPh sb="0" eb="2">
      <t>イッパン</t>
    </rPh>
    <rPh sb="2" eb="4">
      <t>ザイダン</t>
    </rPh>
    <rPh sb="4" eb="6">
      <t>ホウジン</t>
    </rPh>
    <rPh sb="6" eb="9">
      <t>ミエケン</t>
    </rPh>
    <rPh sb="9" eb="11">
      <t>カンキョウ</t>
    </rPh>
    <rPh sb="11" eb="13">
      <t>ホゼン</t>
    </rPh>
    <rPh sb="13" eb="16">
      <t>ジギョウダン</t>
    </rPh>
    <phoneticPr fontId="6"/>
  </si>
  <si>
    <t>公益財団法人三重県救急医療情報センター</t>
    <rPh sb="0" eb="2">
      <t>コウエキ</t>
    </rPh>
    <rPh sb="2" eb="4">
      <t>ザイダン</t>
    </rPh>
    <rPh sb="4" eb="6">
      <t>ホウジン</t>
    </rPh>
    <rPh sb="6" eb="9">
      <t>ミエケン</t>
    </rPh>
    <rPh sb="9" eb="11">
      <t>キュウキュウ</t>
    </rPh>
    <rPh sb="11" eb="13">
      <t>イリョウ</t>
    </rPh>
    <rPh sb="13" eb="15">
      <t>ジョウホウ</t>
    </rPh>
    <phoneticPr fontId="6"/>
  </si>
  <si>
    <t>一般財団法人三重県漁業操業安全協会</t>
    <rPh sb="0" eb="2">
      <t>イッパン</t>
    </rPh>
    <rPh sb="2" eb="4">
      <t>ザイダン</t>
    </rPh>
    <rPh sb="4" eb="6">
      <t>ホウジン</t>
    </rPh>
    <rPh sb="6" eb="9">
      <t>ミエケン</t>
    </rPh>
    <rPh sb="9" eb="11">
      <t>ギョギョウ</t>
    </rPh>
    <rPh sb="11" eb="13">
      <t>ソウギョウ</t>
    </rPh>
    <rPh sb="13" eb="15">
      <t>アンゼン</t>
    </rPh>
    <rPh sb="15" eb="17">
      <t>キョウカイ</t>
    </rPh>
    <phoneticPr fontId="6"/>
  </si>
  <si>
    <t>一般財団法人砂防フロンティア整備推進機構</t>
    <rPh sb="0" eb="2">
      <t>イッパン</t>
    </rPh>
    <rPh sb="2" eb="4">
      <t>ザイダン</t>
    </rPh>
    <rPh sb="4" eb="6">
      <t>ホウジン</t>
    </rPh>
    <rPh sb="6" eb="7">
      <t>スナ</t>
    </rPh>
    <rPh sb="7" eb="8">
      <t>ボウ</t>
    </rPh>
    <rPh sb="14" eb="16">
      <t>セイビ</t>
    </rPh>
    <rPh sb="16" eb="18">
      <t>スイシン</t>
    </rPh>
    <rPh sb="18" eb="19">
      <t>キ</t>
    </rPh>
    <phoneticPr fontId="6"/>
  </si>
  <si>
    <t>全国漁業信用基金協会三重支所</t>
    <rPh sb="0" eb="2">
      <t>ゼンコク</t>
    </rPh>
    <rPh sb="10" eb="12">
      <t>ミエ</t>
    </rPh>
    <rPh sb="12" eb="14">
      <t>シショ</t>
    </rPh>
    <phoneticPr fontId="20"/>
  </si>
  <si>
    <t>地方公共団体金融機構</t>
    <phoneticPr fontId="10"/>
  </si>
  <si>
    <t>公益社団法人三重県緑化推進協会</t>
    <phoneticPr fontId="10"/>
  </si>
  <si>
    <t>社会福祉法人津市社会福祉協議会</t>
    <rPh sb="0" eb="2">
      <t>シャカイ</t>
    </rPh>
    <rPh sb="2" eb="4">
      <t>フクシ</t>
    </rPh>
    <rPh sb="4" eb="6">
      <t>ホウジン</t>
    </rPh>
    <rPh sb="6" eb="8">
      <t>ツシ</t>
    </rPh>
    <rPh sb="8" eb="10">
      <t>シャカイ</t>
    </rPh>
    <rPh sb="10" eb="12">
      <t>フクシ</t>
    </rPh>
    <rPh sb="12" eb="15">
      <t>キョウギカイ</t>
    </rPh>
    <phoneticPr fontId="6"/>
  </si>
  <si>
    <t>駐車場事業会計貸付金</t>
  </si>
  <si>
    <t>一般会計／災害援護資金貸付金</t>
    <rPh sb="0" eb="4">
      <t>イッパンカイケイ</t>
    </rPh>
    <phoneticPr fontId="10"/>
  </si>
  <si>
    <t>住宅新築資金等貸付事業特別会計／住宅新築資金等貸付金</t>
    <rPh sb="16" eb="18">
      <t>ジュウタク</t>
    </rPh>
    <rPh sb="18" eb="20">
      <t>シンチク</t>
    </rPh>
    <rPh sb="20" eb="22">
      <t>シキン</t>
    </rPh>
    <rPh sb="22" eb="23">
      <t>トウ</t>
    </rPh>
    <rPh sb="23" eb="26">
      <t>カシツケキン</t>
    </rPh>
    <phoneticPr fontId="5"/>
  </si>
  <si>
    <t>土地区画整理事業特別会計</t>
    <phoneticPr fontId="10"/>
  </si>
  <si>
    <t>一般会計繰入金</t>
    <rPh sb="0" eb="2">
      <t>イッパン</t>
    </rPh>
    <rPh sb="2" eb="4">
      <t>カイケイ</t>
    </rPh>
    <rPh sb="4" eb="6">
      <t>クリイレ</t>
    </rPh>
    <rPh sb="6" eb="7">
      <t>キン</t>
    </rPh>
    <phoneticPr fontId="10"/>
  </si>
  <si>
    <t>住宅新築資金等貸付事業特別会計</t>
    <phoneticPr fontId="10"/>
  </si>
  <si>
    <t>地方債等</t>
  </si>
  <si>
    <t>投資及び出資金</t>
    <rPh sb="0" eb="3">
      <t>トウシオヨ</t>
    </rPh>
    <rPh sb="4" eb="7">
      <t>シュッシキン</t>
    </rPh>
    <phoneticPr fontId="10"/>
  </si>
  <si>
    <t>投資損失引当金</t>
    <rPh sb="0" eb="2">
      <t>トウシ</t>
    </rPh>
    <rPh sb="2" eb="4">
      <t>ソンシツ</t>
    </rPh>
    <rPh sb="4" eb="6">
      <t>ヒキアテ</t>
    </rPh>
    <rPh sb="6" eb="7">
      <t>キン</t>
    </rPh>
    <phoneticPr fontId="10"/>
  </si>
  <si>
    <t>津市土地開発公社</t>
    <rPh sb="0" eb="2">
      <t>ツシ</t>
    </rPh>
    <rPh sb="2" eb="4">
      <t>トチ</t>
    </rPh>
    <rPh sb="4" eb="6">
      <t>カイハツ</t>
    </rPh>
    <rPh sb="6" eb="8">
      <t>コウシャ</t>
    </rPh>
    <phoneticPr fontId="6"/>
  </si>
  <si>
    <t>文化振興基金</t>
    <rPh sb="0" eb="2">
      <t>ブンカ</t>
    </rPh>
    <rPh sb="2" eb="4">
      <t>シンコウ</t>
    </rPh>
    <rPh sb="4" eb="6">
      <t>キキン</t>
    </rPh>
    <phoneticPr fontId="3"/>
  </si>
  <si>
    <t>国際交流推進基金</t>
    <rPh sb="0" eb="2">
      <t>コクサイ</t>
    </rPh>
    <rPh sb="2" eb="4">
      <t>コウリュウ</t>
    </rPh>
    <rPh sb="4" eb="6">
      <t>スイシン</t>
    </rPh>
    <rPh sb="6" eb="8">
      <t>キキン</t>
    </rPh>
    <phoneticPr fontId="3"/>
  </si>
  <si>
    <t>緑化基金</t>
    <rPh sb="0" eb="2">
      <t>リョッカ</t>
    </rPh>
    <rPh sb="2" eb="4">
      <t>キキン</t>
    </rPh>
    <phoneticPr fontId="3"/>
  </si>
  <si>
    <t>まちづくり振興基金</t>
    <rPh sb="5" eb="7">
      <t>シンコウ</t>
    </rPh>
    <rPh sb="7" eb="9">
      <t>キキン</t>
    </rPh>
    <phoneticPr fontId="3"/>
  </si>
  <si>
    <t>ふるさと津かがやき基金</t>
    <rPh sb="4" eb="5">
      <t>ツ</t>
    </rPh>
    <rPh sb="9" eb="11">
      <t>キキン</t>
    </rPh>
    <phoneticPr fontId="3"/>
  </si>
  <si>
    <t>公共施設整備基金</t>
    <rPh sb="0" eb="2">
      <t>コウキョウ</t>
    </rPh>
    <rPh sb="2" eb="4">
      <t>シセツ</t>
    </rPh>
    <rPh sb="4" eb="6">
      <t>セイビ</t>
    </rPh>
    <rPh sb="6" eb="8">
      <t>キキン</t>
    </rPh>
    <phoneticPr fontId="3"/>
  </si>
  <si>
    <t>環境対策推進基金</t>
    <rPh sb="0" eb="2">
      <t>カンキョウ</t>
    </rPh>
    <rPh sb="2" eb="4">
      <t>タイサク</t>
    </rPh>
    <rPh sb="4" eb="6">
      <t>スイシン</t>
    </rPh>
    <rPh sb="6" eb="8">
      <t>キキン</t>
    </rPh>
    <phoneticPr fontId="3"/>
  </si>
  <si>
    <t>過疎地域振興事業基金</t>
    <rPh sb="0" eb="2">
      <t>カソ</t>
    </rPh>
    <rPh sb="2" eb="4">
      <t>チイキ</t>
    </rPh>
    <rPh sb="4" eb="6">
      <t>シンコウ</t>
    </rPh>
    <rPh sb="6" eb="8">
      <t>ジギョウ</t>
    </rPh>
    <rPh sb="8" eb="10">
      <t>キキン</t>
    </rPh>
    <phoneticPr fontId="3"/>
  </si>
  <si>
    <t>森林環境基金</t>
  </si>
  <si>
    <t>住宅新築資金等貸付事業基金</t>
    <rPh sb="0" eb="2">
      <t>ジュウタク</t>
    </rPh>
    <rPh sb="2" eb="4">
      <t>シンチク</t>
    </rPh>
    <rPh sb="4" eb="6">
      <t>シキン</t>
    </rPh>
    <rPh sb="6" eb="7">
      <t>トウ</t>
    </rPh>
    <rPh sb="7" eb="9">
      <t>カシツケ</t>
    </rPh>
    <rPh sb="9" eb="11">
      <t>ジギョウ</t>
    </rPh>
    <rPh sb="11" eb="13">
      <t>キキン</t>
    </rPh>
    <phoneticPr fontId="3"/>
  </si>
  <si>
    <t>津市社会福祉協議会</t>
    <rPh sb="0" eb="2">
      <t>ツシ</t>
    </rPh>
    <rPh sb="2" eb="4">
      <t>シャカイ</t>
    </rPh>
    <rPh sb="4" eb="6">
      <t>フクシ</t>
    </rPh>
    <rPh sb="6" eb="9">
      <t>キョウギカイ</t>
    </rPh>
    <phoneticPr fontId="22"/>
  </si>
  <si>
    <t>社会福祉協議会の運営等に対する補助金</t>
    <rPh sb="0" eb="2">
      <t>シャカイ</t>
    </rPh>
    <rPh sb="2" eb="4">
      <t>フクシ</t>
    </rPh>
    <rPh sb="4" eb="7">
      <t>キョウギカイ</t>
    </rPh>
    <rPh sb="8" eb="10">
      <t>ウンエイ</t>
    </rPh>
    <rPh sb="10" eb="11">
      <t>トウ</t>
    </rPh>
    <rPh sb="12" eb="13">
      <t>タイ</t>
    </rPh>
    <rPh sb="15" eb="18">
      <t>ホジョキン</t>
    </rPh>
    <phoneticPr fontId="22"/>
  </si>
  <si>
    <t>立地事業者</t>
    <rPh sb="0" eb="2">
      <t>リッチ</t>
    </rPh>
    <rPh sb="2" eb="4">
      <t>ジギョウ</t>
    </rPh>
    <rPh sb="4" eb="5">
      <t>シャ</t>
    </rPh>
    <phoneticPr fontId="22"/>
  </si>
  <si>
    <t>本市への企業立地を促進するための奨励金</t>
    <rPh sb="0" eb="2">
      <t>ホンシ</t>
    </rPh>
    <rPh sb="4" eb="6">
      <t>キギョウ</t>
    </rPh>
    <rPh sb="6" eb="8">
      <t>リッチ</t>
    </rPh>
    <rPh sb="9" eb="11">
      <t>ソクシン</t>
    </rPh>
    <rPh sb="16" eb="19">
      <t>ショウレイキン</t>
    </rPh>
    <phoneticPr fontId="22"/>
  </si>
  <si>
    <t>民間幼稚園等に対する施設型給付費等に係る負担金</t>
    <rPh sb="0" eb="2">
      <t>ミンカン</t>
    </rPh>
    <rPh sb="2" eb="5">
      <t>ヨウチエン</t>
    </rPh>
    <rPh sb="5" eb="6">
      <t>トウ</t>
    </rPh>
    <rPh sb="7" eb="8">
      <t>タイ</t>
    </rPh>
    <rPh sb="10" eb="13">
      <t>シセツガタ</t>
    </rPh>
    <rPh sb="13" eb="15">
      <t>キュウフ</t>
    </rPh>
    <rPh sb="15" eb="16">
      <t>ヒ</t>
    </rPh>
    <rPh sb="16" eb="17">
      <t>トウ</t>
    </rPh>
    <rPh sb="18" eb="19">
      <t>カカ</t>
    </rPh>
    <rPh sb="20" eb="23">
      <t>フタンキン</t>
    </rPh>
    <phoneticPr fontId="22"/>
  </si>
  <si>
    <t>活動組織</t>
    <rPh sb="0" eb="2">
      <t>カツドウ</t>
    </rPh>
    <rPh sb="2" eb="4">
      <t>ソシキ</t>
    </rPh>
    <phoneticPr fontId="22"/>
  </si>
  <si>
    <t>農業及び農村の有する多面的機能の維持のための地域の共同活動に係る支援</t>
    <rPh sb="0" eb="2">
      <t>ノウギョウ</t>
    </rPh>
    <rPh sb="2" eb="3">
      <t>オヨ</t>
    </rPh>
    <rPh sb="4" eb="6">
      <t>ノウソン</t>
    </rPh>
    <rPh sb="7" eb="8">
      <t>ユウ</t>
    </rPh>
    <rPh sb="10" eb="13">
      <t>タメンテキ</t>
    </rPh>
    <rPh sb="13" eb="15">
      <t>キノウ</t>
    </rPh>
    <rPh sb="16" eb="18">
      <t>イジ</t>
    </rPh>
    <rPh sb="22" eb="24">
      <t>チイキ</t>
    </rPh>
    <rPh sb="25" eb="27">
      <t>キョウドウ</t>
    </rPh>
    <rPh sb="27" eb="29">
      <t>カツドウ</t>
    </rPh>
    <rPh sb="30" eb="31">
      <t>カカ</t>
    </rPh>
    <rPh sb="32" eb="34">
      <t>シエン</t>
    </rPh>
    <phoneticPr fontId="22"/>
  </si>
  <si>
    <t>その他</t>
    <rPh sb="2" eb="3">
      <t>タ</t>
    </rPh>
    <phoneticPr fontId="22"/>
  </si>
  <si>
    <t>環境性能割交付金</t>
    <rPh sb="0" eb="2">
      <t>カンキョウ</t>
    </rPh>
    <rPh sb="2" eb="4">
      <t>セイノウ</t>
    </rPh>
    <rPh sb="4" eb="5">
      <t>ワリ</t>
    </rPh>
    <rPh sb="5" eb="8">
      <t>コウフキン</t>
    </rPh>
    <phoneticPr fontId="10"/>
  </si>
  <si>
    <t>（令和2年3月31日現在）</t>
  </si>
  <si>
    <t>自　平成31年4月1日</t>
  </si>
  <si>
    <t>至　令和2年3月31日</t>
  </si>
  <si>
    <t>-</t>
    <phoneticPr fontId="10"/>
  </si>
  <si>
    <t>新型コロナウイルス感染症対策事業基金</t>
  </si>
  <si>
    <t>該当なし</t>
    <rPh sb="0" eb="2">
      <t>ガイトウ</t>
    </rPh>
    <phoneticPr fontId="10"/>
  </si>
  <si>
    <t>社会福祉協議会運営事業補助金</t>
    <phoneticPr fontId="10"/>
  </si>
  <si>
    <t>企業立地奨励金</t>
    <phoneticPr fontId="10"/>
  </si>
  <si>
    <t>多面的機能支払交付金</t>
    <phoneticPr fontId="10"/>
  </si>
  <si>
    <t>法人事業税交付金</t>
    <rPh sb="0" eb="5">
      <t>ホウジンジギョウゼイ</t>
    </rPh>
    <rPh sb="5" eb="8">
      <t>コウフキン</t>
    </rPh>
    <phoneticPr fontId="10"/>
  </si>
  <si>
    <t>諸収入</t>
    <rPh sb="0" eb="3">
      <t>ショシュウニュウ</t>
    </rPh>
    <phoneticPr fontId="10"/>
  </si>
  <si>
    <t>現金預金</t>
    <rPh sb="0" eb="2">
      <t>ゲンキン</t>
    </rPh>
    <rPh sb="2" eb="4">
      <t>ヨキン</t>
    </rPh>
    <phoneticPr fontId="6"/>
  </si>
  <si>
    <t>年度：令和3年度</t>
  </si>
  <si>
    <t>本年度償却額_x000D_
(F)</t>
  </si>
  <si>
    <t>一般会計／奨学資金貸付金</t>
    <rPh sb="0" eb="4">
      <t>イッパンカイケイ</t>
    </rPh>
    <rPh sb="5" eb="7">
      <t>ショウガク</t>
    </rPh>
    <rPh sb="7" eb="9">
      <t>シキン</t>
    </rPh>
    <rPh sb="9" eb="11">
      <t>カシツケ</t>
    </rPh>
    <rPh sb="11" eb="12">
      <t>キン</t>
    </rPh>
    <phoneticPr fontId="29"/>
  </si>
  <si>
    <t>10年超_x000D_
15年以内</t>
  </si>
  <si>
    <t>15年超_x000D_
20年以内</t>
  </si>
  <si>
    <t>20年超</t>
  </si>
  <si>
    <t>民間保育所等施設整備費補助金</t>
  </si>
  <si>
    <t>保育所</t>
    <rPh sb="0" eb="2">
      <t>ホイク</t>
    </rPh>
    <rPh sb="2" eb="3">
      <t>ショ</t>
    </rPh>
    <phoneticPr fontId="22"/>
  </si>
  <si>
    <t>畜産施設等整備事業費補助金</t>
  </si>
  <si>
    <t>津商工会議所等事業補助金</t>
  </si>
  <si>
    <t>商工会等</t>
    <rPh sb="0" eb="3">
      <t>ショウコウカイ</t>
    </rPh>
    <rPh sb="3" eb="4">
      <t>トウ</t>
    </rPh>
    <phoneticPr fontId="10"/>
  </si>
  <si>
    <t>　その他</t>
    <phoneticPr fontId="10"/>
  </si>
  <si>
    <t>　建設仮勘定</t>
    <phoneticPr fontId="10"/>
  </si>
  <si>
    <t>（単位：百万円）</t>
  </si>
  <si>
    <t>(単位：百万円)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</si>
</sst>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
  </numFmts>
  <fonts count="3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8"/>
      <color theme="1"/>
      <name val="游ゴシック"/>
      <family val="2"/>
      <scheme val="minor"/>
    </font>
    <font>
      <sz val="6"/>
      <name val="游ゴシック"/>
      <family val="3"/>
      <charset val="128"/>
      <scheme val="minor"/>
    </font>
    <font>
      <sz val="8"/>
      <color theme="1"/>
      <name val="ＭＳ ゴシック"/>
      <family val="3"/>
      <charset val="128"/>
    </font>
    <font>
      <sz val="11"/>
      <color theme="1"/>
      <name val="游ゴシック"/>
      <family val="2"/>
      <scheme val="minor"/>
    </font>
    <font>
      <sz val="9"/>
      <color theme="1"/>
      <name val="ＭＳ Ｐゴシック"/>
      <family val="3"/>
      <charset val="128"/>
    </font>
    <font>
      <b/>
      <sz val="11"/>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ゴシック"/>
      <family val="3"/>
      <charset val="128"/>
    </font>
    <font>
      <b/>
      <sz val="1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
      <b/>
      <sz val="9"/>
      <color theme="1"/>
      <name val="ＭＳ Ｐゴシック"/>
      <family val="3"/>
      <charset val="128"/>
    </font>
    <font>
      <sz val="9"/>
      <color rgb="FFFF0000"/>
      <name val="游ゴシック"/>
      <family val="3"/>
      <charset val="128"/>
      <scheme val="minor"/>
    </font>
    <font>
      <sz val="12"/>
      <name val="ＭＳ 明朝"/>
      <family val="1"/>
      <charset val="128"/>
    </font>
    <font>
      <sz val="9"/>
      <name val="游ゴシック"/>
      <family val="3"/>
      <charset val="128"/>
      <scheme val="minor"/>
    </font>
    <font>
      <sz val="9"/>
      <color theme="1"/>
      <name val="游ゴシック"/>
      <family val="2"/>
      <scheme val="minor"/>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s>
  <cellStyleXfs count="8">
    <xf numFmtId="0" fontId="0" fillId="0" borderId="0"/>
    <xf numFmtId="9" fontId="12"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27"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154">
    <xf numFmtId="0" fontId="0" fillId="0" borderId="0" xfId="0"/>
    <xf numFmtId="3" fontId="9" fillId="0" borderId="0" xfId="0" applyNumberFormat="1" applyFont="1"/>
    <xf numFmtId="0" fontId="0" fillId="0" borderId="1" xfId="0" applyBorder="1" applyAlignment="1">
      <alignment vertical="center"/>
    </xf>
    <xf numFmtId="0" fontId="11" fillId="0" borderId="0" xfId="0" applyFont="1" applyAlignment="1">
      <alignment horizontal="left" vertic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5" xfId="0"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right" vertical="center"/>
    </xf>
    <xf numFmtId="0" fontId="13" fillId="0" borderId="9" xfId="0" applyFont="1" applyBorder="1"/>
    <xf numFmtId="3" fontId="19" fillId="0" borderId="0" xfId="0" applyNumberFormat="1" applyFont="1"/>
    <xf numFmtId="3" fontId="19" fillId="0" borderId="0" xfId="0" applyNumberFormat="1" applyFont="1" applyAlignment="1">
      <alignment horizontal="right"/>
    </xf>
    <xf numFmtId="3" fontId="20" fillId="0" borderId="1" xfId="0" applyNumberFormat="1" applyFont="1" applyBorder="1" applyAlignment="1">
      <alignment horizontal="right" vertical="center"/>
    </xf>
    <xf numFmtId="3" fontId="20" fillId="0" borderId="0" xfId="0" applyNumberFormat="1" applyFont="1"/>
    <xf numFmtId="3" fontId="19" fillId="0" borderId="0" xfId="0" applyNumberFormat="1" applyFont="1" applyAlignment="1">
      <alignment horizontal="right" vertical="center"/>
    </xf>
    <xf numFmtId="3" fontId="21" fillId="0" borderId="6" xfId="0" applyNumberFormat="1" applyFont="1" applyBorder="1" applyAlignment="1">
      <alignment vertical="center"/>
    </xf>
    <xf numFmtId="3" fontId="21" fillId="0" borderId="6" xfId="0" applyNumberFormat="1" applyFont="1" applyBorder="1" applyAlignment="1">
      <alignment horizontal="center" vertical="center"/>
    </xf>
    <xf numFmtId="0" fontId="0" fillId="5" borderId="1" xfId="0" applyFill="1" applyBorder="1"/>
    <xf numFmtId="0" fontId="0" fillId="3" borderId="1" xfId="0" applyFill="1" applyBorder="1" applyAlignment="1">
      <alignment horizontal="center" vertical="center"/>
    </xf>
    <xf numFmtId="38" fontId="0" fillId="3" borderId="1" xfId="2" applyFont="1" applyFill="1" applyBorder="1" applyAlignment="1">
      <alignment horizontal="center" vertical="center"/>
    </xf>
    <xf numFmtId="38" fontId="0" fillId="0" borderId="1" xfId="2" applyFont="1" applyBorder="1">
      <alignment vertical="center"/>
    </xf>
    <xf numFmtId="3" fontId="0" fillId="0" borderId="1" xfId="2" applyNumberFormat="1" applyFont="1" applyBorder="1">
      <alignment vertical="center"/>
    </xf>
    <xf numFmtId="38" fontId="0" fillId="0" borderId="1" xfId="2" applyFont="1" applyBorder="1" applyAlignment="1">
      <alignment horizontal="center"/>
    </xf>
    <xf numFmtId="38" fontId="0" fillId="0" borderId="1" xfId="2" applyFont="1" applyBorder="1" applyAlignment="1"/>
    <xf numFmtId="0" fontId="0" fillId="0" borderId="3" xfId="0" applyBorder="1" applyAlignment="1">
      <alignment vertical="center"/>
    </xf>
    <xf numFmtId="38" fontId="0" fillId="0" borderId="0" xfId="2" applyFont="1" applyAlignment="1"/>
    <xf numFmtId="0" fontId="13" fillId="0" borderId="0" xfId="0" applyFont="1"/>
    <xf numFmtId="0" fontId="17" fillId="0" borderId="8" xfId="0" applyFont="1" applyBorder="1" applyAlignment="1">
      <alignment horizontal="left" vertical="center"/>
    </xf>
    <xf numFmtId="3" fontId="17" fillId="0" borderId="8" xfId="0" applyNumberFormat="1" applyFont="1" applyBorder="1" applyAlignment="1">
      <alignment horizontal="right"/>
    </xf>
    <xf numFmtId="0" fontId="17" fillId="0" borderId="8" xfId="0" applyFont="1" applyBorder="1"/>
    <xf numFmtId="0" fontId="14" fillId="2" borderId="1" xfId="0" applyFont="1" applyFill="1" applyBorder="1" applyAlignment="1">
      <alignment horizontal="center" vertical="center"/>
    </xf>
    <xf numFmtId="0" fontId="17" fillId="0" borderId="1" xfId="0" applyFont="1" applyBorder="1" applyAlignment="1">
      <alignment horizontal="left" vertical="center"/>
    </xf>
    <xf numFmtId="3" fontId="17" fillId="0" borderId="1" xfId="0" applyNumberFormat="1" applyFont="1" applyBorder="1" applyAlignment="1">
      <alignment horizontal="right"/>
    </xf>
    <xf numFmtId="0" fontId="17" fillId="0" borderId="1" xfId="0" applyFont="1" applyBorder="1"/>
    <xf numFmtId="3" fontId="24" fillId="0" borderId="0" xfId="0" applyNumberFormat="1" applyFont="1"/>
    <xf numFmtId="3" fontId="20" fillId="2" borderId="1" xfId="0" applyNumberFormat="1" applyFont="1" applyFill="1" applyBorder="1" applyAlignment="1">
      <alignment horizontal="center" vertical="center"/>
    </xf>
    <xf numFmtId="3" fontId="20" fillId="0" borderId="7" xfId="0" applyNumberFormat="1" applyFont="1" applyBorder="1" applyAlignment="1">
      <alignment horizontal="right" vertical="center"/>
    </xf>
    <xf numFmtId="3" fontId="20" fillId="0" borderId="10" xfId="0" applyNumberFormat="1" applyFont="1" applyBorder="1" applyAlignment="1">
      <alignment horizontal="left" vertical="center"/>
    </xf>
    <xf numFmtId="3" fontId="20" fillId="2" borderId="4" xfId="0" applyNumberFormat="1" applyFont="1" applyFill="1" applyBorder="1" applyAlignment="1">
      <alignment horizontal="center" vertical="center"/>
    </xf>
    <xf numFmtId="3" fontId="20" fillId="2" borderId="5" xfId="0" applyNumberFormat="1" applyFont="1" applyFill="1" applyBorder="1" applyAlignment="1">
      <alignment horizontal="center" vertical="center"/>
    </xf>
    <xf numFmtId="3" fontId="20" fillId="2" borderId="6" xfId="0" applyNumberFormat="1" applyFont="1" applyFill="1" applyBorder="1" applyAlignment="1">
      <alignment horizontal="center" vertical="center"/>
    </xf>
    <xf numFmtId="3" fontId="20" fillId="2" borderId="6" xfId="0" applyNumberFormat="1" applyFont="1" applyFill="1" applyBorder="1" applyAlignment="1">
      <alignment horizontal="center" vertical="center" wrapText="1"/>
    </xf>
    <xf numFmtId="3" fontId="13" fillId="0" borderId="0" xfId="0" applyNumberFormat="1" applyFont="1"/>
    <xf numFmtId="3" fontId="16" fillId="0" borderId="0" xfId="0" applyNumberFormat="1" applyFont="1"/>
    <xf numFmtId="3" fontId="16" fillId="0" borderId="0" xfId="0" applyNumberFormat="1" applyFont="1" applyAlignment="1">
      <alignment horizontal="right"/>
    </xf>
    <xf numFmtId="3" fontId="25" fillId="2" borderId="1" xfId="0" applyNumberFormat="1" applyFont="1" applyFill="1" applyBorder="1" applyAlignment="1">
      <alignment horizontal="center" vertical="center"/>
    </xf>
    <xf numFmtId="3" fontId="25" fillId="2" borderId="1" xfId="0" applyNumberFormat="1" applyFont="1" applyFill="1" applyBorder="1" applyAlignment="1">
      <alignment horizontal="center" vertical="center" wrapText="1"/>
    </xf>
    <xf numFmtId="3" fontId="13" fillId="0" borderId="1" xfId="0" applyNumberFormat="1" applyFont="1" applyBorder="1" applyAlignment="1">
      <alignment horizontal="left" vertical="center"/>
    </xf>
    <xf numFmtId="3" fontId="13" fillId="0" borderId="6" xfId="0" applyNumberFormat="1" applyFont="1" applyBorder="1" applyAlignment="1">
      <alignment horizontal="left" vertical="center"/>
    </xf>
    <xf numFmtId="3" fontId="20" fillId="0" borderId="1" xfId="0" applyNumberFormat="1" applyFont="1" applyBorder="1" applyAlignment="1">
      <alignment horizontal="left" vertical="center"/>
    </xf>
    <xf numFmtId="3" fontId="20" fillId="0" borderId="1" xfId="0" applyNumberFormat="1" applyFont="1" applyBorder="1" applyAlignment="1">
      <alignment horizontal="center" vertical="center"/>
    </xf>
    <xf numFmtId="3" fontId="20" fillId="0" borderId="7" xfId="0" applyNumberFormat="1" applyFont="1" applyBorder="1" applyAlignment="1">
      <alignment horizontal="center" vertical="center"/>
    </xf>
    <xf numFmtId="3" fontId="20" fillId="0" borderId="20" xfId="0" applyNumberFormat="1" applyFont="1" applyBorder="1" applyAlignment="1">
      <alignment horizontal="center" vertical="center"/>
    </xf>
    <xf numFmtId="3" fontId="20" fillId="2" borderId="1" xfId="0" applyNumberFormat="1" applyFont="1" applyFill="1" applyBorder="1" applyAlignment="1">
      <alignment horizontal="center" vertical="center" wrapText="1"/>
    </xf>
    <xf numFmtId="3" fontId="20" fillId="0" borderId="2" xfId="0" applyNumberFormat="1" applyFont="1" applyBorder="1" applyAlignment="1">
      <alignment horizontal="center" vertical="center"/>
    </xf>
    <xf numFmtId="3" fontId="20" fillId="0" borderId="10" xfId="0" applyNumberFormat="1" applyFont="1" applyBorder="1" applyAlignment="1">
      <alignment horizontal="center" vertical="center" wrapText="1"/>
    </xf>
    <xf numFmtId="3" fontId="19" fillId="0" borderId="0" xfId="0" applyNumberFormat="1" applyFont="1" applyAlignment="1">
      <alignment vertical="center"/>
    </xf>
    <xf numFmtId="3" fontId="20" fillId="0" borderId="1" xfId="1" applyNumberFormat="1" applyFont="1" applyBorder="1" applyAlignment="1">
      <alignment horizontal="right" vertical="center"/>
    </xf>
    <xf numFmtId="3" fontId="20" fillId="0" borderId="2" xfId="0" applyNumberFormat="1" applyFont="1" applyBorder="1" applyAlignment="1">
      <alignment horizontal="right" vertical="center"/>
    </xf>
    <xf numFmtId="3" fontId="20" fillId="0" borderId="22" xfId="0" applyNumberFormat="1" applyFont="1" applyBorder="1" applyAlignment="1">
      <alignment horizontal="right" vertical="center"/>
    </xf>
    <xf numFmtId="3" fontId="20" fillId="0" borderId="21" xfId="0" applyNumberFormat="1" applyFont="1" applyBorder="1" applyAlignment="1">
      <alignment horizontal="right" vertical="center"/>
    </xf>
    <xf numFmtId="3" fontId="20" fillId="0" borderId="5" xfId="0" applyNumberFormat="1" applyFont="1" applyBorder="1" applyAlignment="1">
      <alignment horizontal="right" vertical="center"/>
    </xf>
    <xf numFmtId="10" fontId="20" fillId="0" borderId="1" xfId="0" applyNumberFormat="1" applyFont="1" applyBorder="1" applyAlignment="1">
      <alignment horizontal="right" vertical="center"/>
    </xf>
    <xf numFmtId="3" fontId="20" fillId="2" borderId="3" xfId="0" applyNumberFormat="1" applyFont="1" applyFill="1" applyBorder="1" applyAlignment="1">
      <alignment horizontal="center" vertical="center"/>
    </xf>
    <xf numFmtId="9" fontId="20" fillId="0" borderId="1" xfId="1" applyFont="1" applyFill="1" applyBorder="1" applyAlignment="1">
      <alignment horizontal="right" vertical="center"/>
    </xf>
    <xf numFmtId="9" fontId="20" fillId="0" borderId="1" xfId="0" applyNumberFormat="1" applyFont="1" applyBorder="1" applyAlignment="1">
      <alignment horizontal="center" vertical="center"/>
    </xf>
    <xf numFmtId="3" fontId="29" fillId="2" borderId="1" xfId="0" applyNumberFormat="1" applyFont="1" applyFill="1" applyBorder="1" applyAlignment="1">
      <alignment horizontal="center" vertical="center" wrapText="1"/>
    </xf>
    <xf numFmtId="3" fontId="29" fillId="2" borderId="1" xfId="0" applyNumberFormat="1" applyFont="1" applyFill="1" applyBorder="1" applyAlignment="1">
      <alignment horizontal="center" vertical="center"/>
    </xf>
    <xf numFmtId="176" fontId="20" fillId="0" borderId="0" xfId="0" applyNumberFormat="1" applyFont="1"/>
    <xf numFmtId="176" fontId="19" fillId="0" borderId="0" xfId="0" applyNumberFormat="1" applyFont="1"/>
    <xf numFmtId="177" fontId="13"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177" fontId="20" fillId="0" borderId="1" xfId="0" applyNumberFormat="1" applyFont="1" applyBorder="1" applyAlignment="1">
      <alignment horizontal="center" vertical="center"/>
    </xf>
    <xf numFmtId="177" fontId="20" fillId="0" borderId="7" xfId="0" applyNumberFormat="1" applyFont="1" applyBorder="1" applyAlignment="1">
      <alignment horizontal="right" vertical="center"/>
    </xf>
    <xf numFmtId="177" fontId="28" fillId="0" borderId="1" xfId="0" applyNumberFormat="1" applyFont="1" applyBorder="1" applyAlignment="1">
      <alignment horizontal="right" vertical="center"/>
    </xf>
    <xf numFmtId="177" fontId="26" fillId="0" borderId="1" xfId="0" applyNumberFormat="1" applyFont="1" applyBorder="1" applyAlignment="1">
      <alignment horizontal="right" vertical="center"/>
    </xf>
    <xf numFmtId="177" fontId="20" fillId="0" borderId="2" xfId="0" applyNumberFormat="1" applyFont="1" applyBorder="1" applyAlignment="1">
      <alignment horizontal="right" vertical="center"/>
    </xf>
    <xf numFmtId="177" fontId="20" fillId="0" borderId="11" xfId="0" applyNumberFormat="1" applyFont="1" applyBorder="1" applyAlignment="1">
      <alignment horizontal="right" vertical="center"/>
    </xf>
    <xf numFmtId="177" fontId="20" fillId="0" borderId="10" xfId="0" applyNumberFormat="1" applyFont="1" applyBorder="1" applyAlignment="1">
      <alignment horizontal="right" vertical="center"/>
    </xf>
    <xf numFmtId="177" fontId="20" fillId="0" borderId="6" xfId="0" applyNumberFormat="1" applyFont="1" applyBorder="1" applyAlignment="1">
      <alignment horizontal="right" vertical="center"/>
    </xf>
    <xf numFmtId="177" fontId="20" fillId="0" borderId="21" xfId="0" applyNumberFormat="1" applyFont="1" applyBorder="1" applyAlignment="1">
      <alignment horizontal="right" vertical="center"/>
    </xf>
    <xf numFmtId="177" fontId="20" fillId="0" borderId="3" xfId="0" applyNumberFormat="1" applyFont="1" applyBorder="1" applyAlignment="1">
      <alignment horizontal="right" vertical="center"/>
    </xf>
    <xf numFmtId="177" fontId="20" fillId="0" borderId="5" xfId="0" applyNumberFormat="1" applyFont="1" applyBorder="1" applyAlignment="1">
      <alignment horizontal="right" vertical="center"/>
    </xf>
    <xf numFmtId="177" fontId="20" fillId="6" borderId="3" xfId="0" applyNumberFormat="1" applyFont="1" applyFill="1" applyBorder="1" applyAlignment="1">
      <alignment horizontal="right" vertical="center"/>
    </xf>
    <xf numFmtId="177" fontId="20" fillId="0" borderId="1" xfId="0" applyNumberFormat="1" applyFont="1" applyBorder="1"/>
    <xf numFmtId="177" fontId="20" fillId="0" borderId="1" xfId="0" applyNumberFormat="1" applyFont="1" applyBorder="1" applyAlignment="1">
      <alignment vertical="center"/>
    </xf>
    <xf numFmtId="177" fontId="22" fillId="0" borderId="1" xfId="0" applyNumberFormat="1" applyFont="1" applyBorder="1" applyAlignment="1">
      <alignment horizontal="right" vertical="center"/>
    </xf>
    <xf numFmtId="3" fontId="20" fillId="0" borderId="1" xfId="0" applyNumberFormat="1" applyFont="1" applyBorder="1" applyAlignment="1">
      <alignment horizontal="left" vertical="center" shrinkToFit="1"/>
    </xf>
    <xf numFmtId="3" fontId="15" fillId="0" borderId="0" xfId="0" applyNumberFormat="1" applyFont="1" applyAlignment="1">
      <alignment horizontal="center" vertical="center"/>
    </xf>
    <xf numFmtId="3" fontId="20"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3" fontId="20" fillId="2" borderId="3" xfId="0" applyNumberFormat="1" applyFont="1" applyFill="1" applyBorder="1" applyAlignment="1">
      <alignment horizontal="center" vertical="center"/>
    </xf>
    <xf numFmtId="3" fontId="20" fillId="2" borderId="21" xfId="0" applyNumberFormat="1" applyFont="1" applyFill="1" applyBorder="1" applyAlignment="1">
      <alignment horizontal="center" vertical="center"/>
    </xf>
    <xf numFmtId="3" fontId="20" fillId="0" borderId="1" xfId="0" applyNumberFormat="1" applyFont="1" applyBorder="1" applyAlignment="1">
      <alignment horizontal="left" vertical="center" wrapText="1"/>
    </xf>
    <xf numFmtId="3" fontId="20" fillId="0" borderId="1" xfId="0" applyNumberFormat="1" applyFont="1" applyBorder="1" applyAlignment="1">
      <alignment horizontal="center" vertical="center"/>
    </xf>
    <xf numFmtId="3" fontId="20" fillId="0" borderId="1" xfId="0" applyNumberFormat="1" applyFont="1" applyBorder="1" applyAlignment="1">
      <alignment horizontal="left" vertical="center"/>
    </xf>
    <xf numFmtId="3" fontId="20" fillId="0" borderId="1" xfId="0" applyNumberFormat="1" applyFont="1" applyBorder="1" applyAlignment="1">
      <alignment vertical="center"/>
    </xf>
    <xf numFmtId="3" fontId="20" fillId="0" borderId="1" xfId="0" applyNumberFormat="1" applyFont="1" applyBorder="1" applyAlignment="1">
      <alignment horizontal="center" vertical="center" wrapText="1"/>
    </xf>
    <xf numFmtId="3" fontId="20" fillId="0" borderId="3" xfId="0" applyNumberFormat="1" applyFont="1" applyBorder="1" applyAlignment="1">
      <alignment horizontal="left" vertical="center"/>
    </xf>
    <xf numFmtId="3" fontId="20" fillId="0" borderId="5" xfId="0" applyNumberFormat="1" applyFont="1" applyBorder="1" applyAlignment="1">
      <alignment horizontal="left" vertical="center"/>
    </xf>
    <xf numFmtId="3" fontId="20" fillId="0" borderId="11" xfId="0" applyNumberFormat="1" applyFont="1" applyBorder="1" applyAlignment="1">
      <alignment horizontal="center" vertical="center"/>
    </xf>
    <xf numFmtId="3" fontId="20" fillId="0" borderId="2" xfId="0" applyNumberFormat="1" applyFont="1" applyBorder="1" applyAlignment="1">
      <alignment vertical="center"/>
    </xf>
    <xf numFmtId="3" fontId="20" fillId="0" borderId="11" xfId="0" applyNumberFormat="1" applyFont="1" applyBorder="1" applyAlignment="1">
      <alignment horizontal="left" vertical="center"/>
    </xf>
    <xf numFmtId="3" fontId="20" fillId="0" borderId="11" xfId="0" applyNumberFormat="1" applyFont="1" applyBorder="1" applyAlignment="1">
      <alignment vertical="center"/>
    </xf>
    <xf numFmtId="3" fontId="20" fillId="0" borderId="8" xfId="0" applyNumberFormat="1" applyFont="1" applyBorder="1" applyAlignment="1">
      <alignment horizontal="center" vertical="center" wrapText="1"/>
    </xf>
    <xf numFmtId="3" fontId="20" fillId="0" borderId="11" xfId="0" applyNumberFormat="1" applyFont="1" applyBorder="1" applyAlignment="1">
      <alignment horizontal="center" vertical="center" wrapText="1"/>
    </xf>
    <xf numFmtId="3" fontId="20" fillId="0" borderId="17" xfId="0" applyNumberFormat="1" applyFont="1" applyBorder="1" applyAlignment="1">
      <alignment horizontal="center" vertical="center"/>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20" fillId="0" borderId="3"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3" fontId="20" fillId="0" borderId="3" xfId="0" applyNumberFormat="1" applyFont="1" applyBorder="1" applyAlignment="1">
      <alignment horizontal="center" vertical="center"/>
    </xf>
    <xf numFmtId="3" fontId="20" fillId="0" borderId="5" xfId="0" applyNumberFormat="1" applyFont="1" applyBorder="1" applyAlignment="1">
      <alignment horizontal="center" vertical="center"/>
    </xf>
    <xf numFmtId="3" fontId="20" fillId="0" borderId="2" xfId="0" applyNumberFormat="1" applyFont="1" applyBorder="1" applyAlignment="1">
      <alignment horizontal="center" vertical="center"/>
    </xf>
    <xf numFmtId="3" fontId="20" fillId="0" borderId="4" xfId="0" applyNumberFormat="1" applyFont="1" applyBorder="1" applyAlignment="1">
      <alignment horizontal="center" vertical="center"/>
    </xf>
    <xf numFmtId="3" fontId="20" fillId="0" borderId="10" xfId="0" applyNumberFormat="1" applyFont="1" applyBorder="1" applyAlignment="1">
      <alignment horizontal="center" vertical="center" wrapText="1"/>
    </xf>
    <xf numFmtId="3" fontId="20" fillId="0" borderId="20" xfId="0" applyNumberFormat="1" applyFont="1" applyBorder="1" applyAlignment="1">
      <alignment horizontal="center" vertical="center" wrapText="1"/>
    </xf>
    <xf numFmtId="3" fontId="18" fillId="0" borderId="0" xfId="0" applyNumberFormat="1" applyFont="1" applyAlignment="1">
      <alignment horizontal="center" vertical="center"/>
    </xf>
    <xf numFmtId="3" fontId="19" fillId="0" borderId="0" xfId="0" applyNumberFormat="1" applyFont="1" applyAlignment="1">
      <alignment vertical="center"/>
    </xf>
    <xf numFmtId="3" fontId="21" fillId="2" borderId="6" xfId="0" applyNumberFormat="1" applyFont="1" applyFill="1" applyBorder="1" applyAlignment="1">
      <alignment horizontal="center" vertical="center"/>
    </xf>
    <xf numFmtId="3" fontId="21" fillId="0" borderId="12" xfId="0" applyNumberFormat="1" applyFont="1" applyBorder="1" applyAlignment="1">
      <alignment vertical="center"/>
    </xf>
    <xf numFmtId="3" fontId="21" fillId="2" borderId="1" xfId="0" applyNumberFormat="1" applyFont="1" applyFill="1" applyBorder="1" applyAlignment="1">
      <alignment horizontal="center" vertical="center"/>
    </xf>
    <xf numFmtId="3" fontId="21" fillId="0" borderId="2" xfId="0" applyNumberFormat="1" applyFont="1" applyBorder="1" applyAlignment="1">
      <alignment vertical="center"/>
    </xf>
    <xf numFmtId="0" fontId="15" fillId="0" borderId="0" xfId="0" applyFont="1" applyAlignment="1">
      <alignment horizontal="center" vertical="center"/>
    </xf>
    <xf numFmtId="0" fontId="13" fillId="0" borderId="0" xfId="0" applyFont="1"/>
    <xf numFmtId="0" fontId="16" fillId="0" borderId="0" xfId="0" applyFont="1" applyAlignment="1">
      <alignment horizontal="center" vertical="center"/>
    </xf>
    <xf numFmtId="0" fontId="17" fillId="0" borderId="8" xfId="0" applyFont="1" applyBorder="1" applyAlignment="1">
      <alignment horizontal="left" vertical="center"/>
    </xf>
    <xf numFmtId="3" fontId="17" fillId="0" borderId="8" xfId="0" applyNumberFormat="1" applyFont="1" applyBorder="1" applyAlignment="1">
      <alignment horizontal="right"/>
    </xf>
    <xf numFmtId="0" fontId="17" fillId="0" borderId="8" xfId="0" applyFont="1" applyBorder="1"/>
    <xf numFmtId="0" fontId="14" fillId="2" borderId="1" xfId="0" applyFont="1" applyFill="1" applyBorder="1" applyAlignment="1">
      <alignment horizontal="center" vertical="center"/>
    </xf>
    <xf numFmtId="0" fontId="17" fillId="0" borderId="1" xfId="0" applyFont="1" applyBorder="1" applyAlignment="1">
      <alignment horizontal="left" vertical="center"/>
    </xf>
    <xf numFmtId="3" fontId="17" fillId="0" borderId="1" xfId="0" applyNumberFormat="1" applyFont="1" applyBorder="1" applyAlignment="1">
      <alignment horizontal="right"/>
    </xf>
    <xf numFmtId="0" fontId="17" fillId="0" borderId="1" xfId="0" applyFont="1" applyBorder="1"/>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38" fontId="0" fillId="0" borderId="10" xfId="2" applyFont="1" applyBorder="1" applyAlignment="1">
      <alignment horizontal="right" vertical="center"/>
    </xf>
    <xf numFmtId="38" fontId="0" fillId="0" borderId="11" xfId="2" applyFont="1" applyBorder="1" applyAlignment="1">
      <alignment horizontal="right" vertical="center"/>
    </xf>
    <xf numFmtId="0" fontId="0" fillId="3" borderId="1" xfId="0" applyFill="1" applyBorder="1" applyAlignment="1">
      <alignment horizontal="center" vertical="center"/>
    </xf>
  </cellXfs>
  <cellStyles count="8">
    <cellStyle name="パーセント" xfId="1" builtinId="5"/>
    <cellStyle name="桁区切り 5 2 2" xfId="3" xr:uid="{B7936A0D-9D95-40B9-9E6C-E2266A84B3C6}"/>
    <cellStyle name="桁区切り 5 2 2 2" xfId="6" xr:uid="{453BC625-BC6A-497A-B33B-9C918089AD90}"/>
    <cellStyle name="桁区切り 6" xfId="2" xr:uid="{00000000-0005-0000-0000-000002000000}"/>
    <cellStyle name="桁区切り 6 2" xfId="5" xr:uid="{FB5DBEBD-4368-460D-915F-F8DCF637E6AD}"/>
    <cellStyle name="桁区切り 6 3" xfId="7" xr:uid="{DD9A4BFB-7F68-4D92-B94C-7220531F53DA}"/>
    <cellStyle name="標準" xfId="0" builtinId="0"/>
    <cellStyle name="標準 2" xfId="4" xr:uid="{5EB9A64C-8772-4D5C-8FA3-733B29F5A5A3}"/>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23"/>
  <sheetViews>
    <sheetView workbookViewId="0">
      <selection activeCell="H13" sqref="H13"/>
    </sheetView>
  </sheetViews>
  <sheetFormatPr defaultColWidth="8.875" defaultRowHeight="11.25"/>
  <cols>
    <col min="1" max="1" width="22.5" style="45" customWidth="1"/>
    <col min="2" max="8" width="15.875" style="45" customWidth="1"/>
    <col min="9" max="16384" width="8.875" style="45"/>
  </cols>
  <sheetData>
    <row r="1" spans="1:8" ht="21">
      <c r="A1" s="91" t="s">
        <v>324</v>
      </c>
      <c r="B1" s="91"/>
      <c r="C1" s="91"/>
      <c r="D1" s="91"/>
      <c r="E1" s="91"/>
      <c r="F1" s="91"/>
      <c r="G1" s="91"/>
      <c r="H1" s="91"/>
    </row>
    <row r="2" spans="1:8" ht="13.5">
      <c r="A2" s="46" t="s">
        <v>407</v>
      </c>
      <c r="B2" s="46"/>
      <c r="C2" s="46"/>
      <c r="D2" s="46"/>
      <c r="E2" s="46"/>
      <c r="F2" s="46"/>
      <c r="G2" s="46"/>
      <c r="H2" s="47" t="s">
        <v>486</v>
      </c>
    </row>
    <row r="3" spans="1:8" ht="13.5">
      <c r="A3" s="46" t="s">
        <v>395</v>
      </c>
      <c r="B3" s="46"/>
      <c r="C3" s="46"/>
      <c r="D3" s="46"/>
      <c r="E3" s="46"/>
      <c r="F3" s="46"/>
      <c r="G3" s="46"/>
      <c r="H3" s="46"/>
    </row>
    <row r="4" spans="1:8" ht="13.5">
      <c r="A4" s="46"/>
      <c r="B4" s="46"/>
      <c r="C4" s="46"/>
      <c r="D4" s="46"/>
      <c r="E4" s="46"/>
      <c r="F4" s="46"/>
      <c r="G4" s="46"/>
      <c r="H4" s="47" t="s">
        <v>499</v>
      </c>
    </row>
    <row r="5" spans="1:8" ht="33.75">
      <c r="A5" s="48" t="s">
        <v>82</v>
      </c>
      <c r="B5" s="49" t="s">
        <v>325</v>
      </c>
      <c r="C5" s="49" t="s">
        <v>326</v>
      </c>
      <c r="D5" s="49" t="s">
        <v>327</v>
      </c>
      <c r="E5" s="49" t="s">
        <v>328</v>
      </c>
      <c r="F5" s="49" t="s">
        <v>329</v>
      </c>
      <c r="G5" s="49" t="s">
        <v>487</v>
      </c>
      <c r="H5" s="49" t="s">
        <v>330</v>
      </c>
    </row>
    <row r="6" spans="1:8">
      <c r="A6" s="50" t="s">
        <v>331</v>
      </c>
      <c r="B6" s="73">
        <v>356817866469</v>
      </c>
      <c r="C6" s="73">
        <v>2279509188</v>
      </c>
      <c r="D6" s="73">
        <v>826568581</v>
      </c>
      <c r="E6" s="73">
        <v>358270807076</v>
      </c>
      <c r="F6" s="73">
        <v>176415118314</v>
      </c>
      <c r="G6" s="73">
        <v>6372633023</v>
      </c>
      <c r="H6" s="73">
        <v>181855688762</v>
      </c>
    </row>
    <row r="7" spans="1:8">
      <c r="A7" s="50" t="s">
        <v>332</v>
      </c>
      <c r="B7" s="73">
        <v>65725854988</v>
      </c>
      <c r="C7" s="73">
        <v>5599001</v>
      </c>
      <c r="D7" s="73">
        <v>112794401</v>
      </c>
      <c r="E7" s="73">
        <v>65618659588</v>
      </c>
      <c r="F7" s="73" t="s">
        <v>25</v>
      </c>
      <c r="G7" s="73" t="s">
        <v>25</v>
      </c>
      <c r="H7" s="73">
        <v>65618659588</v>
      </c>
    </row>
    <row r="8" spans="1:8">
      <c r="A8" s="50" t="s">
        <v>333</v>
      </c>
      <c r="B8" s="73">
        <v>2570880000</v>
      </c>
      <c r="C8" s="73" t="s">
        <v>25</v>
      </c>
      <c r="D8" s="73" t="s">
        <v>25</v>
      </c>
      <c r="E8" s="73">
        <v>2570880000</v>
      </c>
      <c r="F8" s="73" t="s">
        <v>25</v>
      </c>
      <c r="G8" s="73" t="s">
        <v>25</v>
      </c>
      <c r="H8" s="73">
        <v>2570880000</v>
      </c>
    </row>
    <row r="9" spans="1:8">
      <c r="A9" s="50" t="s">
        <v>334</v>
      </c>
      <c r="B9" s="73">
        <v>257824097332</v>
      </c>
      <c r="C9" s="73">
        <v>1696576950</v>
      </c>
      <c r="D9" s="73">
        <v>589471735</v>
      </c>
      <c r="E9" s="73">
        <v>258931202547</v>
      </c>
      <c r="F9" s="73">
        <v>150781260927</v>
      </c>
      <c r="G9" s="73">
        <v>5837209982</v>
      </c>
      <c r="H9" s="73">
        <v>108149941620</v>
      </c>
    </row>
    <row r="10" spans="1:8">
      <c r="A10" s="50" t="s">
        <v>335</v>
      </c>
      <c r="B10" s="73">
        <v>29224926636</v>
      </c>
      <c r="C10" s="73">
        <v>74059587</v>
      </c>
      <c r="D10" s="73">
        <v>105898345</v>
      </c>
      <c r="E10" s="73">
        <v>29193087878</v>
      </c>
      <c r="F10" s="73">
        <v>24722137121</v>
      </c>
      <c r="G10" s="73">
        <v>535423041</v>
      </c>
      <c r="H10" s="73">
        <v>4470950757</v>
      </c>
    </row>
    <row r="11" spans="1:8">
      <c r="A11" s="50" t="s">
        <v>336</v>
      </c>
      <c r="B11" s="73">
        <v>911720268</v>
      </c>
      <c r="C11" s="73" t="s">
        <v>25</v>
      </c>
      <c r="D11" s="73" t="s">
        <v>25</v>
      </c>
      <c r="E11" s="73">
        <v>911720268</v>
      </c>
      <c r="F11" s="73">
        <v>911720266</v>
      </c>
      <c r="G11" s="73" t="s">
        <v>25</v>
      </c>
      <c r="H11" s="73">
        <v>2</v>
      </c>
    </row>
    <row r="12" spans="1:8">
      <c r="A12" s="50" t="s">
        <v>337</v>
      </c>
      <c r="B12" s="73" t="s">
        <v>25</v>
      </c>
      <c r="C12" s="73" t="s">
        <v>25</v>
      </c>
      <c r="D12" s="73" t="s">
        <v>25</v>
      </c>
      <c r="E12" s="73" t="s">
        <v>25</v>
      </c>
      <c r="F12" s="73" t="s">
        <v>25</v>
      </c>
      <c r="G12" s="73" t="s">
        <v>25</v>
      </c>
      <c r="H12" s="73" t="s">
        <v>25</v>
      </c>
    </row>
    <row r="13" spans="1:8">
      <c r="A13" s="50" t="s">
        <v>338</v>
      </c>
      <c r="B13" s="73" t="s">
        <v>25</v>
      </c>
      <c r="C13" s="73" t="s">
        <v>25</v>
      </c>
      <c r="D13" s="73" t="s">
        <v>25</v>
      </c>
      <c r="E13" s="73" t="s">
        <v>25</v>
      </c>
      <c r="F13" s="73" t="s">
        <v>25</v>
      </c>
      <c r="G13" s="73" t="s">
        <v>25</v>
      </c>
      <c r="H13" s="73" t="s">
        <v>25</v>
      </c>
    </row>
    <row r="14" spans="1:8">
      <c r="A14" s="50" t="s">
        <v>497</v>
      </c>
      <c r="B14" s="73" t="s">
        <v>25</v>
      </c>
      <c r="C14" s="73" t="s">
        <v>25</v>
      </c>
      <c r="D14" s="73" t="s">
        <v>25</v>
      </c>
      <c r="E14" s="73" t="s">
        <v>25</v>
      </c>
      <c r="F14" s="73" t="s">
        <v>25</v>
      </c>
      <c r="G14" s="73" t="s">
        <v>25</v>
      </c>
      <c r="H14" s="73" t="s">
        <v>25</v>
      </c>
    </row>
    <row r="15" spans="1:8">
      <c r="A15" s="50" t="s">
        <v>339</v>
      </c>
      <c r="B15" s="73">
        <v>560387245</v>
      </c>
      <c r="C15" s="73">
        <v>503273650</v>
      </c>
      <c r="D15" s="73">
        <v>18404100</v>
      </c>
      <c r="E15" s="73">
        <v>1045256795</v>
      </c>
      <c r="F15" s="73" t="s">
        <v>25</v>
      </c>
      <c r="G15" s="73" t="s">
        <v>25</v>
      </c>
      <c r="H15" s="73">
        <v>1045256795</v>
      </c>
    </row>
    <row r="16" spans="1:8">
      <c r="A16" s="50" t="s">
        <v>340</v>
      </c>
      <c r="B16" s="73">
        <v>812308997891</v>
      </c>
      <c r="C16" s="73">
        <v>3215823260</v>
      </c>
      <c r="D16" s="73">
        <v>800000</v>
      </c>
      <c r="E16" s="73">
        <v>815524021151</v>
      </c>
      <c r="F16" s="73">
        <v>502678356461</v>
      </c>
      <c r="G16" s="73">
        <v>15300745576</v>
      </c>
      <c r="H16" s="73">
        <v>312845664690</v>
      </c>
    </row>
    <row r="17" spans="1:8">
      <c r="A17" s="50" t="s">
        <v>332</v>
      </c>
      <c r="B17" s="73">
        <v>47628517911</v>
      </c>
      <c r="C17" s="73">
        <v>334727581</v>
      </c>
      <c r="D17" s="73" t="s">
        <v>477</v>
      </c>
      <c r="E17" s="73">
        <v>47963245492</v>
      </c>
      <c r="F17" s="73" t="s">
        <v>477</v>
      </c>
      <c r="G17" s="73" t="s">
        <v>477</v>
      </c>
      <c r="H17" s="73">
        <v>47963245492</v>
      </c>
    </row>
    <row r="18" spans="1:8">
      <c r="A18" s="50" t="s">
        <v>334</v>
      </c>
      <c r="B18" s="73">
        <v>3545060820</v>
      </c>
      <c r="C18" s="73">
        <v>16339400</v>
      </c>
      <c r="D18" s="73">
        <v>800000</v>
      </c>
      <c r="E18" s="73">
        <v>3560600220</v>
      </c>
      <c r="F18" s="73">
        <v>2842246206</v>
      </c>
      <c r="G18" s="73">
        <v>51473104</v>
      </c>
      <c r="H18" s="73">
        <v>718354014</v>
      </c>
    </row>
    <row r="19" spans="1:8">
      <c r="A19" s="50" t="s">
        <v>335</v>
      </c>
      <c r="B19" s="73">
        <v>759105789204</v>
      </c>
      <c r="C19" s="73">
        <v>1699500343</v>
      </c>
      <c r="D19" s="73" t="s">
        <v>477</v>
      </c>
      <c r="E19" s="73">
        <v>760805289547</v>
      </c>
      <c r="F19" s="73">
        <v>499835489211</v>
      </c>
      <c r="G19" s="73">
        <v>15248651428</v>
      </c>
      <c r="H19" s="73">
        <v>260969800336</v>
      </c>
    </row>
    <row r="20" spans="1:8">
      <c r="A20" s="50" t="s">
        <v>497</v>
      </c>
      <c r="B20" s="73">
        <v>31052200</v>
      </c>
      <c r="C20" s="73" t="s">
        <v>25</v>
      </c>
      <c r="D20" s="73" t="s">
        <v>25</v>
      </c>
      <c r="E20" s="73">
        <v>31052200</v>
      </c>
      <c r="F20" s="73">
        <v>621044</v>
      </c>
      <c r="G20" s="73">
        <v>621044</v>
      </c>
      <c r="H20" s="73">
        <v>30431156</v>
      </c>
    </row>
    <row r="21" spans="1:8">
      <c r="A21" s="50" t="s">
        <v>498</v>
      </c>
      <c r="B21" s="73">
        <v>1998577756</v>
      </c>
      <c r="C21" s="73">
        <v>1165255936</v>
      </c>
      <c r="D21" s="73" t="s">
        <v>25</v>
      </c>
      <c r="E21" s="73">
        <v>3163833692</v>
      </c>
      <c r="F21" s="73" t="s">
        <v>25</v>
      </c>
      <c r="G21" s="73" t="s">
        <v>25</v>
      </c>
      <c r="H21" s="73">
        <v>3163833692</v>
      </c>
    </row>
    <row r="22" spans="1:8">
      <c r="A22" s="50" t="s">
        <v>341</v>
      </c>
      <c r="B22" s="73">
        <v>29029740842</v>
      </c>
      <c r="C22" s="73">
        <v>89729379</v>
      </c>
      <c r="D22" s="73">
        <v>71317245</v>
      </c>
      <c r="E22" s="73">
        <v>29048152976</v>
      </c>
      <c r="F22" s="73">
        <v>27445755940</v>
      </c>
      <c r="G22" s="73">
        <v>393245420</v>
      </c>
      <c r="H22" s="73">
        <v>1602397036</v>
      </c>
    </row>
    <row r="23" spans="1:8">
      <c r="A23" s="50" t="s">
        <v>10</v>
      </c>
      <c r="B23" s="73">
        <v>1198156605202</v>
      </c>
      <c r="C23" s="73">
        <v>5585061827</v>
      </c>
      <c r="D23" s="73">
        <v>898685826</v>
      </c>
      <c r="E23" s="73">
        <v>1202842981203</v>
      </c>
      <c r="F23" s="73">
        <v>706539230715</v>
      </c>
      <c r="G23" s="73">
        <v>22066624019</v>
      </c>
      <c r="H23" s="73">
        <v>496303750488</v>
      </c>
    </row>
  </sheetData>
  <mergeCells count="1">
    <mergeCell ref="A1:H1"/>
  </mergeCells>
  <phoneticPr fontId="10"/>
  <printOptions horizontalCentered="1"/>
  <pageMargins left="0.59055118110236227" right="0.39370078740157483" top="0.39370078740157483" bottom="0.39370078740157483" header="0.19685039370078741" footer="0.19685039370078741"/>
  <pageSetup paperSize="9" scale="94" orientation="landscape" r:id="rId1"/>
  <headerFoot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pageSetUpPr fitToPage="1"/>
  </sheetPr>
  <dimension ref="A1:J7"/>
  <sheetViews>
    <sheetView workbookViewId="0">
      <selection activeCell="A7" sqref="A7"/>
    </sheetView>
  </sheetViews>
  <sheetFormatPr defaultColWidth="8.875" defaultRowHeight="15.75"/>
  <cols>
    <col min="1" max="1" width="22.875" style="16" customWidth="1"/>
    <col min="2" max="8" width="12.875" style="16" customWidth="1"/>
    <col min="9" max="10" width="13.125" style="16" customWidth="1"/>
    <col min="11" max="16384" width="8.875" style="16"/>
  </cols>
  <sheetData>
    <row r="1" spans="1:10" ht="30">
      <c r="A1" s="1" t="s">
        <v>400</v>
      </c>
    </row>
    <row r="2" spans="1:10" ht="18.75">
      <c r="A2" s="13" t="s">
        <v>407</v>
      </c>
    </row>
    <row r="3" spans="1:10" ht="18.75">
      <c r="A3" s="13" t="s">
        <v>486</v>
      </c>
    </row>
    <row r="4" spans="1:10" ht="18.75">
      <c r="A4" s="13" t="s">
        <v>395</v>
      </c>
    </row>
    <row r="5" spans="1:10" ht="18.75">
      <c r="H5" s="14"/>
      <c r="J5" s="14" t="s">
        <v>500</v>
      </c>
    </row>
    <row r="6" spans="1:10" ht="31.5">
      <c r="A6" s="66" t="s">
        <v>398</v>
      </c>
      <c r="B6" s="38" t="s">
        <v>74</v>
      </c>
      <c r="C6" s="56" t="s">
        <v>75</v>
      </c>
      <c r="D6" s="56" t="s">
        <v>76</v>
      </c>
      <c r="E6" s="56" t="s">
        <v>77</v>
      </c>
      <c r="F6" s="56" t="s">
        <v>78</v>
      </c>
      <c r="G6" s="56" t="s">
        <v>79</v>
      </c>
      <c r="H6" s="69" t="s">
        <v>489</v>
      </c>
      <c r="I6" s="69" t="s">
        <v>490</v>
      </c>
      <c r="J6" s="70" t="s">
        <v>491</v>
      </c>
    </row>
    <row r="7" spans="1:10" ht="18" customHeight="1">
      <c r="A7" s="86">
        <v>108467424249</v>
      </c>
      <c r="B7" s="87">
        <v>11504031914</v>
      </c>
      <c r="C7" s="87">
        <v>12109352605</v>
      </c>
      <c r="D7" s="87">
        <v>11404101823</v>
      </c>
      <c r="E7" s="87">
        <v>10693669182</v>
      </c>
      <c r="F7" s="87">
        <v>8984719457</v>
      </c>
      <c r="G7" s="87">
        <v>33196251982</v>
      </c>
      <c r="H7" s="87">
        <v>16052295760</v>
      </c>
      <c r="I7" s="87">
        <v>4438689749</v>
      </c>
      <c r="J7" s="87">
        <v>84311777</v>
      </c>
    </row>
  </sheetData>
  <phoneticPr fontId="10"/>
  <printOptions horizontalCentered="1"/>
  <pageMargins left="0.39370078740157483" right="0.39370078740157483" top="0.59055118110236227" bottom="0.39370078740157483" header="0.19685039370078741" footer="0.19685039370078741"/>
  <pageSetup paperSize="9" scale="92" orientation="landscape" r:id="rId1"/>
  <headerFooter>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7"/>
  <sheetViews>
    <sheetView workbookViewId="0"/>
  </sheetViews>
  <sheetFormatPr defaultColWidth="8.875" defaultRowHeight="15.75"/>
  <cols>
    <col min="1" max="1" width="22.875" style="16" customWidth="1"/>
    <col min="2" max="2" width="112.875" style="16" customWidth="1"/>
    <col min="3" max="16384" width="8.875" style="16"/>
  </cols>
  <sheetData>
    <row r="1" spans="1:2" ht="30">
      <c r="A1" s="1" t="s">
        <v>402</v>
      </c>
    </row>
    <row r="2" spans="1:2" ht="18.75">
      <c r="A2" s="13" t="s">
        <v>407</v>
      </c>
    </row>
    <row r="3" spans="1:2" ht="18.75">
      <c r="A3" s="13" t="s">
        <v>486</v>
      </c>
    </row>
    <row r="4" spans="1:2" ht="18.75">
      <c r="A4" s="13" t="s">
        <v>395</v>
      </c>
    </row>
    <row r="5" spans="1:2" ht="18.75">
      <c r="B5" s="14" t="s">
        <v>500</v>
      </c>
    </row>
    <row r="6" spans="1:2" ht="31.5">
      <c r="A6" s="44" t="s">
        <v>401</v>
      </c>
      <c r="B6" s="38" t="s">
        <v>80</v>
      </c>
    </row>
    <row r="7" spans="1:2" ht="18" customHeight="1">
      <c r="A7" s="51" t="s">
        <v>479</v>
      </c>
      <c r="B7" s="15"/>
    </row>
  </sheetData>
  <phoneticPr fontId="10"/>
  <printOptions horizontalCentered="1"/>
  <pageMargins left="0.39370078740157483" right="0.39370078740157483" top="0.59055118110236227" bottom="0.39370078740157483" header="0.19685039370078741" footer="0.19685039370078741"/>
  <pageSetup paperSize="9" scale="94" orientation="landscape" r:id="rId1"/>
  <headerFooter>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F14"/>
  <sheetViews>
    <sheetView workbookViewId="0">
      <selection activeCell="A8" sqref="A8"/>
    </sheetView>
  </sheetViews>
  <sheetFormatPr defaultColWidth="8.875" defaultRowHeight="15.75"/>
  <cols>
    <col min="1" max="1" width="22.25" style="16" bestFit="1" customWidth="1"/>
    <col min="2" max="6" width="16.625" style="16" customWidth="1"/>
    <col min="7" max="16384" width="8.875" style="16"/>
  </cols>
  <sheetData>
    <row r="1" spans="1:6" ht="30">
      <c r="A1" s="1" t="s">
        <v>81</v>
      </c>
    </row>
    <row r="2" spans="1:6" ht="18.75">
      <c r="A2" s="13" t="s">
        <v>407</v>
      </c>
    </row>
    <row r="3" spans="1:6" ht="18.75">
      <c r="A3" s="13" t="s">
        <v>486</v>
      </c>
    </row>
    <row r="4" spans="1:6" ht="18.75">
      <c r="A4" s="13" t="s">
        <v>395</v>
      </c>
    </row>
    <row r="5" spans="1:6" ht="18.75">
      <c r="F5" s="14" t="s">
        <v>500</v>
      </c>
    </row>
    <row r="6" spans="1:6" ht="22.5" customHeight="1">
      <c r="A6" s="92" t="s">
        <v>82</v>
      </c>
      <c r="B6" s="92" t="s">
        <v>83</v>
      </c>
      <c r="C6" s="92" t="s">
        <v>84</v>
      </c>
      <c r="D6" s="92" t="s">
        <v>85</v>
      </c>
      <c r="E6" s="92"/>
      <c r="F6" s="92" t="s">
        <v>86</v>
      </c>
    </row>
    <row r="7" spans="1:6" ht="22.5" customHeight="1">
      <c r="A7" s="92"/>
      <c r="B7" s="92"/>
      <c r="C7" s="92"/>
      <c r="D7" s="38" t="s">
        <v>87</v>
      </c>
      <c r="E7" s="38" t="s">
        <v>30</v>
      </c>
      <c r="F7" s="92"/>
    </row>
    <row r="8" spans="1:6" ht="18" customHeight="1">
      <c r="A8" s="52" t="s">
        <v>88</v>
      </c>
      <c r="B8" s="74">
        <v>140820200</v>
      </c>
      <c r="C8" s="74"/>
      <c r="D8" s="74">
        <f>B8-F8</f>
        <v>27200384</v>
      </c>
      <c r="E8" s="74"/>
      <c r="F8" s="74">
        <v>113619816</v>
      </c>
    </row>
    <row r="9" spans="1:6" ht="18" customHeight="1">
      <c r="A9" s="52" t="s">
        <v>89</v>
      </c>
      <c r="B9" s="74">
        <v>1357234</v>
      </c>
      <c r="C9" s="74"/>
      <c r="D9" s="74">
        <f>B9-F9</f>
        <v>1265529</v>
      </c>
      <c r="E9" s="74"/>
      <c r="F9" s="74">
        <v>91705</v>
      </c>
    </row>
    <row r="10" spans="1:6" ht="18" customHeight="1">
      <c r="A10" s="52" t="s">
        <v>90</v>
      </c>
      <c r="B10" s="74" t="s">
        <v>25</v>
      </c>
      <c r="C10" s="74"/>
      <c r="D10" s="74"/>
      <c r="E10" s="74"/>
      <c r="F10" s="74" t="s">
        <v>477</v>
      </c>
    </row>
    <row r="11" spans="1:6" ht="18" customHeight="1">
      <c r="A11" s="52" t="s">
        <v>91</v>
      </c>
      <c r="B11" s="74">
        <v>20599985643</v>
      </c>
      <c r="C11" s="74">
        <f>F11-B11</f>
        <v>270493292</v>
      </c>
      <c r="D11" s="74"/>
      <c r="E11" s="74"/>
      <c r="F11" s="74">
        <v>20870478935</v>
      </c>
    </row>
    <row r="12" spans="1:6" ht="18" customHeight="1">
      <c r="A12" s="52" t="s">
        <v>92</v>
      </c>
      <c r="B12" s="74" t="s">
        <v>25</v>
      </c>
      <c r="C12" s="74"/>
      <c r="D12" s="74"/>
      <c r="E12" s="74"/>
      <c r="F12" s="74" t="s">
        <v>477</v>
      </c>
    </row>
    <row r="13" spans="1:6" ht="18" customHeight="1">
      <c r="A13" s="52" t="s">
        <v>93</v>
      </c>
      <c r="B13" s="74">
        <v>1488117230</v>
      </c>
      <c r="C13" s="74">
        <v>1336446847</v>
      </c>
      <c r="D13" s="74">
        <v>1488117230</v>
      </c>
      <c r="E13" s="74"/>
      <c r="F13" s="74">
        <v>1336446847</v>
      </c>
    </row>
    <row r="14" spans="1:6" ht="18" customHeight="1">
      <c r="A14" s="53" t="s">
        <v>10</v>
      </c>
      <c r="B14" s="88">
        <v>22230280307</v>
      </c>
      <c r="C14" s="88">
        <f>SUM(C8:C13)</f>
        <v>1606940139</v>
      </c>
      <c r="D14" s="88">
        <f t="shared" ref="D14:F14" si="0">SUM(D8:D13)</f>
        <v>1516583143</v>
      </c>
      <c r="E14" s="88">
        <f t="shared" si="0"/>
        <v>0</v>
      </c>
      <c r="F14" s="88">
        <f t="shared" si="0"/>
        <v>22320637303</v>
      </c>
    </row>
  </sheetData>
  <mergeCells count="5">
    <mergeCell ref="A6:A7"/>
    <mergeCell ref="B6:B7"/>
    <mergeCell ref="C6:C7"/>
    <mergeCell ref="D6:E6"/>
    <mergeCell ref="F6:F7"/>
  </mergeCells>
  <phoneticPr fontId="10"/>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E17"/>
  <sheetViews>
    <sheetView zoomScale="85" zoomScaleNormal="85" workbookViewId="0">
      <selection activeCell="B14" sqref="B14"/>
    </sheetView>
  </sheetViews>
  <sheetFormatPr defaultColWidth="8.875" defaultRowHeight="15.75"/>
  <cols>
    <col min="1" max="1" width="25.875" style="16" customWidth="1"/>
    <col min="2" max="2" width="27.875" style="16" customWidth="1"/>
    <col min="3" max="3" width="22.5" style="16" customWidth="1"/>
    <col min="4" max="4" width="14.875" style="16" customWidth="1"/>
    <col min="5" max="5" width="52.125" style="16" customWidth="1"/>
    <col min="6" max="6" width="8.875" style="16"/>
    <col min="7" max="7" width="14.75" style="16" customWidth="1"/>
    <col min="8" max="16384" width="8.875" style="16"/>
  </cols>
  <sheetData>
    <row r="1" spans="1:5" ht="30">
      <c r="A1" s="1" t="s">
        <v>94</v>
      </c>
    </row>
    <row r="2" spans="1:5" ht="18.75">
      <c r="A2" s="13" t="s">
        <v>407</v>
      </c>
    </row>
    <row r="3" spans="1:5" ht="18.75">
      <c r="A3" s="13" t="s">
        <v>486</v>
      </c>
    </row>
    <row r="4" spans="1:5" ht="18.75">
      <c r="A4" s="13" t="s">
        <v>395</v>
      </c>
    </row>
    <row r="5" spans="1:5" ht="18.75">
      <c r="E5" s="14" t="s">
        <v>500</v>
      </c>
    </row>
    <row r="6" spans="1:5" ht="22.5" customHeight="1">
      <c r="A6" s="38" t="s">
        <v>82</v>
      </c>
      <c r="B6" s="38" t="s">
        <v>95</v>
      </c>
      <c r="C6" s="38" t="s">
        <v>96</v>
      </c>
      <c r="D6" s="38" t="s">
        <v>97</v>
      </c>
      <c r="E6" s="38" t="s">
        <v>98</v>
      </c>
    </row>
    <row r="7" spans="1:5" ht="18" customHeight="1">
      <c r="A7" s="96" t="s">
        <v>99</v>
      </c>
      <c r="B7" s="52" t="s">
        <v>492</v>
      </c>
      <c r="C7" s="52" t="s">
        <v>493</v>
      </c>
      <c r="D7" s="74">
        <v>244004000</v>
      </c>
      <c r="E7" s="52"/>
    </row>
    <row r="8" spans="1:5" ht="18" customHeight="1">
      <c r="A8" s="96"/>
      <c r="B8" s="52" t="s">
        <v>494</v>
      </c>
      <c r="C8" s="52"/>
      <c r="D8" s="74">
        <v>60336000</v>
      </c>
      <c r="E8" s="52"/>
    </row>
    <row r="9" spans="1:5" ht="18" customHeight="1">
      <c r="A9" s="96"/>
      <c r="B9" s="52"/>
      <c r="C9" s="52"/>
      <c r="D9" s="74"/>
      <c r="E9" s="52"/>
    </row>
    <row r="10" spans="1:5" ht="18" customHeight="1">
      <c r="A10" s="97"/>
      <c r="B10" s="53" t="s">
        <v>100</v>
      </c>
      <c r="C10" s="54"/>
      <c r="D10" s="74">
        <f>D7+D8</f>
        <v>304340000</v>
      </c>
      <c r="E10" s="54"/>
    </row>
    <row r="11" spans="1:5" ht="18" customHeight="1">
      <c r="A11" s="98"/>
      <c r="B11" s="52" t="s">
        <v>480</v>
      </c>
      <c r="C11" s="52" t="s">
        <v>465</v>
      </c>
      <c r="D11" s="74">
        <v>61299000</v>
      </c>
      <c r="E11" s="52" t="s">
        <v>466</v>
      </c>
    </row>
    <row r="12" spans="1:5" ht="18" customHeight="1">
      <c r="A12" s="98"/>
      <c r="B12" s="52" t="s">
        <v>481</v>
      </c>
      <c r="C12" s="52" t="s">
        <v>467</v>
      </c>
      <c r="D12" s="74">
        <v>218002900</v>
      </c>
      <c r="E12" s="52" t="s">
        <v>468</v>
      </c>
    </row>
    <row r="13" spans="1:5" ht="18" customHeight="1">
      <c r="A13" s="98"/>
      <c r="B13" s="52" t="s">
        <v>495</v>
      </c>
      <c r="C13" s="52" t="s">
        <v>496</v>
      </c>
      <c r="D13" s="74">
        <v>49710000</v>
      </c>
      <c r="E13" s="52" t="s">
        <v>469</v>
      </c>
    </row>
    <row r="14" spans="1:5" ht="18" customHeight="1">
      <c r="A14" s="98"/>
      <c r="B14" s="52" t="s">
        <v>482</v>
      </c>
      <c r="C14" s="52" t="s">
        <v>470</v>
      </c>
      <c r="D14" s="74">
        <v>185676636</v>
      </c>
      <c r="E14" s="52" t="s">
        <v>471</v>
      </c>
    </row>
    <row r="15" spans="1:5" ht="18" customHeight="1">
      <c r="A15" s="98"/>
      <c r="B15" s="52" t="s">
        <v>472</v>
      </c>
      <c r="C15" s="15"/>
      <c r="D15" s="74">
        <f>D17-D10-SUM(D11:D14)</f>
        <v>18157241340</v>
      </c>
      <c r="E15" s="15"/>
    </row>
    <row r="16" spans="1:5" ht="18" customHeight="1">
      <c r="A16" s="97"/>
      <c r="B16" s="53" t="s">
        <v>100</v>
      </c>
      <c r="C16" s="54"/>
      <c r="D16" s="74">
        <f>D17-D10</f>
        <v>18671929876</v>
      </c>
      <c r="E16" s="54"/>
    </row>
    <row r="17" spans="1:5" ht="18" customHeight="1">
      <c r="A17" s="53" t="s">
        <v>10</v>
      </c>
      <c r="B17" s="54"/>
      <c r="C17" s="54"/>
      <c r="D17" s="74">
        <v>18976269876</v>
      </c>
      <c r="E17" s="54"/>
    </row>
  </sheetData>
  <mergeCells count="2">
    <mergeCell ref="A7:A10"/>
    <mergeCell ref="A11:A16"/>
  </mergeCells>
  <phoneticPr fontId="10"/>
  <printOptions horizontalCentered="1"/>
  <pageMargins left="0.59055118110236227" right="0.39370078740157483" top="0.39370078740157483" bottom="0.39370078740157483" header="0.19685039370078741" footer="0.19685039370078741"/>
  <pageSetup paperSize="9" scale="87" orientation="landscape" r:id="rId1"/>
  <headerFooter>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64"/>
  <sheetViews>
    <sheetView topLeftCell="A37" zoomScale="85" zoomScaleNormal="85" workbookViewId="0">
      <selection activeCell="E13" sqref="E13"/>
    </sheetView>
  </sheetViews>
  <sheetFormatPr defaultColWidth="8.875" defaultRowHeight="15.75"/>
  <cols>
    <col min="1" max="1" width="27.375" style="16" customWidth="1"/>
    <col min="2" max="2" width="19.625" style="16" customWidth="1"/>
    <col min="3" max="3" width="16.625" style="16" customWidth="1"/>
    <col min="4" max="5" width="19.625" style="16" customWidth="1"/>
    <col min="6" max="6" width="20.875" style="16" customWidth="1"/>
    <col min="7" max="7" width="13.125" style="16" bestFit="1" customWidth="1"/>
    <col min="8" max="8" width="15.25" style="16" customWidth="1"/>
    <col min="9" max="16384" width="8.875" style="16"/>
  </cols>
  <sheetData>
    <row r="1" spans="1:5" ht="30">
      <c r="A1" s="1" t="s">
        <v>103</v>
      </c>
    </row>
    <row r="2" spans="1:5" ht="18.75">
      <c r="A2" s="13" t="s">
        <v>407</v>
      </c>
    </row>
    <row r="3" spans="1:5" ht="18.75">
      <c r="A3" s="13" t="s">
        <v>486</v>
      </c>
    </row>
    <row r="4" spans="1:5" ht="18.75">
      <c r="A4" s="13" t="s">
        <v>395</v>
      </c>
    </row>
    <row r="5" spans="1:5" ht="18.75">
      <c r="E5" s="14" t="s">
        <v>500</v>
      </c>
    </row>
    <row r="6" spans="1:5" ht="22.5" customHeight="1">
      <c r="A6" s="38" t="s">
        <v>104</v>
      </c>
      <c r="B6" s="38" t="s">
        <v>82</v>
      </c>
      <c r="C6" s="92" t="s">
        <v>105</v>
      </c>
      <c r="D6" s="92"/>
      <c r="E6" s="38" t="s">
        <v>97</v>
      </c>
    </row>
    <row r="7" spans="1:5" ht="18" customHeight="1">
      <c r="A7" s="97" t="s">
        <v>106</v>
      </c>
      <c r="B7" s="97" t="s">
        <v>107</v>
      </c>
      <c r="C7" s="98" t="s">
        <v>313</v>
      </c>
      <c r="D7" s="99"/>
      <c r="E7" s="74">
        <v>41612665410</v>
      </c>
    </row>
    <row r="8" spans="1:5" ht="18" customHeight="1">
      <c r="A8" s="97"/>
      <c r="B8" s="97"/>
      <c r="C8" s="98" t="s">
        <v>381</v>
      </c>
      <c r="D8" s="99"/>
      <c r="E8" s="74">
        <v>1081974560</v>
      </c>
    </row>
    <row r="9" spans="1:5" ht="18" customHeight="1">
      <c r="A9" s="97"/>
      <c r="B9" s="97"/>
      <c r="C9" s="98" t="s">
        <v>314</v>
      </c>
      <c r="D9" s="99"/>
      <c r="E9" s="74">
        <v>32386000</v>
      </c>
    </row>
    <row r="10" spans="1:5" ht="18" customHeight="1">
      <c r="A10" s="97"/>
      <c r="B10" s="97"/>
      <c r="C10" s="98" t="s">
        <v>315</v>
      </c>
      <c r="D10" s="99"/>
      <c r="E10" s="74">
        <v>319552000</v>
      </c>
    </row>
    <row r="11" spans="1:5" ht="18" customHeight="1">
      <c r="A11" s="97"/>
      <c r="B11" s="97"/>
      <c r="C11" s="98" t="s">
        <v>382</v>
      </c>
      <c r="D11" s="99"/>
      <c r="E11" s="74">
        <v>347084000</v>
      </c>
    </row>
    <row r="12" spans="1:5" ht="18" customHeight="1">
      <c r="A12" s="97"/>
      <c r="B12" s="97"/>
      <c r="C12" s="98" t="s">
        <v>383</v>
      </c>
      <c r="D12" s="99"/>
      <c r="E12" s="74">
        <v>6798677000</v>
      </c>
    </row>
    <row r="13" spans="1:5" ht="18" customHeight="1">
      <c r="A13" s="97"/>
      <c r="B13" s="97"/>
      <c r="C13" s="98" t="s">
        <v>374</v>
      </c>
      <c r="D13" s="99"/>
      <c r="E13" s="74">
        <v>306073896</v>
      </c>
    </row>
    <row r="14" spans="1:5" ht="18" customHeight="1">
      <c r="A14" s="97"/>
      <c r="B14" s="97"/>
      <c r="C14" s="98" t="s">
        <v>384</v>
      </c>
      <c r="D14" s="99"/>
      <c r="E14" s="74">
        <v>16441</v>
      </c>
    </row>
    <row r="15" spans="1:5" ht="18" customHeight="1">
      <c r="A15" s="97"/>
      <c r="B15" s="97"/>
      <c r="C15" s="98" t="s">
        <v>473</v>
      </c>
      <c r="D15" s="99"/>
      <c r="E15" s="74">
        <v>115008000</v>
      </c>
    </row>
    <row r="16" spans="1:5" ht="18" customHeight="1">
      <c r="A16" s="97"/>
      <c r="B16" s="97"/>
      <c r="C16" s="101" t="s">
        <v>483</v>
      </c>
      <c r="D16" s="102"/>
      <c r="E16" s="74">
        <v>610826000</v>
      </c>
    </row>
    <row r="17" spans="1:5" ht="18" customHeight="1">
      <c r="A17" s="97"/>
      <c r="B17" s="97"/>
      <c r="C17" s="98" t="s">
        <v>385</v>
      </c>
      <c r="D17" s="99"/>
      <c r="E17" s="74">
        <v>43958000</v>
      </c>
    </row>
    <row r="18" spans="1:5" ht="18" customHeight="1">
      <c r="A18" s="97"/>
      <c r="B18" s="97"/>
      <c r="C18" s="98" t="s">
        <v>386</v>
      </c>
      <c r="D18" s="99"/>
      <c r="E18" s="74">
        <v>784952000</v>
      </c>
    </row>
    <row r="19" spans="1:5" ht="18" customHeight="1">
      <c r="A19" s="97"/>
      <c r="B19" s="97"/>
      <c r="C19" s="98" t="s">
        <v>387</v>
      </c>
      <c r="D19" s="99"/>
      <c r="E19" s="74">
        <v>20030340000</v>
      </c>
    </row>
    <row r="20" spans="1:5" ht="18" customHeight="1">
      <c r="A20" s="97"/>
      <c r="B20" s="97"/>
      <c r="C20" s="98" t="s">
        <v>388</v>
      </c>
      <c r="D20" s="99"/>
      <c r="E20" s="74">
        <v>34316000</v>
      </c>
    </row>
    <row r="21" spans="1:5" ht="18" customHeight="1">
      <c r="A21" s="97"/>
      <c r="B21" s="97"/>
      <c r="C21" s="98" t="s">
        <v>389</v>
      </c>
      <c r="D21" s="99"/>
      <c r="E21" s="74">
        <v>605378905</v>
      </c>
    </row>
    <row r="22" spans="1:5" ht="18" customHeight="1">
      <c r="A22" s="97"/>
      <c r="B22" s="97"/>
      <c r="C22" s="98" t="s">
        <v>484</v>
      </c>
      <c r="D22" s="99"/>
      <c r="E22" s="74">
        <f>E23-SUM(E7:E21)</f>
        <v>103258033</v>
      </c>
    </row>
    <row r="23" spans="1:5" ht="18" customHeight="1">
      <c r="A23" s="97"/>
      <c r="B23" s="97"/>
      <c r="C23" s="97" t="s">
        <v>43</v>
      </c>
      <c r="D23" s="99"/>
      <c r="E23" s="74">
        <v>72826466245</v>
      </c>
    </row>
    <row r="24" spans="1:5" ht="18" customHeight="1">
      <c r="A24" s="97"/>
      <c r="B24" s="97" t="s">
        <v>108</v>
      </c>
      <c r="C24" s="100" t="s">
        <v>109</v>
      </c>
      <c r="D24" s="52" t="s">
        <v>316</v>
      </c>
      <c r="E24" s="74">
        <v>1989892000</v>
      </c>
    </row>
    <row r="25" spans="1:5" ht="18" customHeight="1">
      <c r="A25" s="97"/>
      <c r="B25" s="97"/>
      <c r="C25" s="97"/>
      <c r="D25" s="52" t="s">
        <v>317</v>
      </c>
      <c r="E25" s="74">
        <v>213354000</v>
      </c>
    </row>
    <row r="26" spans="1:5" ht="18" customHeight="1">
      <c r="A26" s="97"/>
      <c r="B26" s="97"/>
      <c r="C26" s="97"/>
      <c r="D26" s="53" t="s">
        <v>100</v>
      </c>
      <c r="E26" s="74">
        <v>2203246000</v>
      </c>
    </row>
    <row r="27" spans="1:5" ht="18" customHeight="1">
      <c r="A27" s="97"/>
      <c r="B27" s="97"/>
      <c r="C27" s="100" t="s">
        <v>110</v>
      </c>
      <c r="D27" s="52" t="s">
        <v>316</v>
      </c>
      <c r="E27" s="74">
        <v>18379174626</v>
      </c>
    </row>
    <row r="28" spans="1:5" ht="18" customHeight="1">
      <c r="A28" s="97"/>
      <c r="B28" s="97"/>
      <c r="C28" s="97"/>
      <c r="D28" s="52" t="s">
        <v>317</v>
      </c>
      <c r="E28" s="74">
        <v>7885424741</v>
      </c>
    </row>
    <row r="29" spans="1:5" ht="18" customHeight="1">
      <c r="A29" s="97"/>
      <c r="B29" s="97"/>
      <c r="C29" s="97"/>
      <c r="D29" s="53" t="s">
        <v>100</v>
      </c>
      <c r="E29" s="74">
        <v>28467845367</v>
      </c>
    </row>
    <row r="30" spans="1:5" ht="18" customHeight="1">
      <c r="A30" s="99"/>
      <c r="B30" s="99"/>
      <c r="C30" s="97" t="s">
        <v>43</v>
      </c>
      <c r="D30" s="99"/>
      <c r="E30" s="74">
        <v>30671091367</v>
      </c>
    </row>
    <row r="31" spans="1:5" ht="18" customHeight="1">
      <c r="A31" s="99"/>
      <c r="B31" s="97" t="s">
        <v>10</v>
      </c>
      <c r="C31" s="99"/>
      <c r="D31" s="99"/>
      <c r="E31" s="74">
        <v>103497557612</v>
      </c>
    </row>
    <row r="32" spans="1:5" ht="18" customHeight="1">
      <c r="A32" s="97" t="s">
        <v>448</v>
      </c>
      <c r="B32" s="97" t="s">
        <v>375</v>
      </c>
      <c r="C32" s="98" t="s">
        <v>449</v>
      </c>
      <c r="D32" s="99"/>
      <c r="E32" s="74">
        <v>309442000</v>
      </c>
    </row>
    <row r="33" spans="1:5" ht="18" customHeight="1">
      <c r="A33" s="97"/>
      <c r="B33" s="97"/>
      <c r="C33" s="97" t="s">
        <v>43</v>
      </c>
      <c r="D33" s="99"/>
      <c r="E33" s="74">
        <v>309442000</v>
      </c>
    </row>
    <row r="34" spans="1:5" ht="18" customHeight="1">
      <c r="A34" s="97"/>
      <c r="B34" s="97" t="s">
        <v>108</v>
      </c>
      <c r="C34" s="100" t="s">
        <v>109</v>
      </c>
      <c r="D34" s="52" t="s">
        <v>316</v>
      </c>
      <c r="E34" s="74" t="s">
        <v>477</v>
      </c>
    </row>
    <row r="35" spans="1:5" ht="18" customHeight="1">
      <c r="A35" s="97"/>
      <c r="B35" s="97"/>
      <c r="C35" s="100"/>
      <c r="D35" s="52" t="s">
        <v>317</v>
      </c>
      <c r="E35" s="74" t="s">
        <v>477</v>
      </c>
    </row>
    <row r="36" spans="1:5" ht="18" customHeight="1">
      <c r="A36" s="97"/>
      <c r="B36" s="97"/>
      <c r="C36" s="97"/>
      <c r="D36" s="53" t="s">
        <v>100</v>
      </c>
      <c r="E36" s="74" t="s">
        <v>477</v>
      </c>
    </row>
    <row r="37" spans="1:5" ht="18" customHeight="1">
      <c r="A37" s="97"/>
      <c r="B37" s="97"/>
      <c r="C37" s="100" t="s">
        <v>110</v>
      </c>
      <c r="D37" s="52" t="s">
        <v>316</v>
      </c>
      <c r="E37" s="74" t="s">
        <v>477</v>
      </c>
    </row>
    <row r="38" spans="1:5" ht="18" customHeight="1">
      <c r="A38" s="97"/>
      <c r="B38" s="97"/>
      <c r="C38" s="97"/>
      <c r="D38" s="52" t="s">
        <v>317</v>
      </c>
      <c r="E38" s="74" t="s">
        <v>477</v>
      </c>
    </row>
    <row r="39" spans="1:5" ht="18" customHeight="1">
      <c r="A39" s="97"/>
      <c r="B39" s="97"/>
      <c r="C39" s="97"/>
      <c r="D39" s="53" t="s">
        <v>100</v>
      </c>
      <c r="E39" s="74" t="s">
        <v>477</v>
      </c>
    </row>
    <row r="40" spans="1:5" ht="18" customHeight="1">
      <c r="A40" s="99"/>
      <c r="B40" s="99"/>
      <c r="C40" s="97" t="s">
        <v>43</v>
      </c>
      <c r="D40" s="99"/>
      <c r="E40" s="74" t="s">
        <v>477</v>
      </c>
    </row>
    <row r="41" spans="1:5" ht="18" customHeight="1">
      <c r="A41" s="99"/>
      <c r="B41" s="97" t="s">
        <v>10</v>
      </c>
      <c r="C41" s="99"/>
      <c r="D41" s="99"/>
      <c r="E41" s="74">
        <v>309442000</v>
      </c>
    </row>
    <row r="42" spans="1:5" ht="18" customHeight="1">
      <c r="A42" s="103" t="s">
        <v>450</v>
      </c>
      <c r="B42" s="103" t="s">
        <v>375</v>
      </c>
      <c r="C42" s="105"/>
      <c r="D42" s="106"/>
      <c r="E42" s="80"/>
    </row>
    <row r="43" spans="1:5" ht="18" customHeight="1">
      <c r="A43" s="97"/>
      <c r="B43" s="97"/>
      <c r="C43" s="97" t="s">
        <v>43</v>
      </c>
      <c r="D43" s="99"/>
      <c r="E43" s="74" t="s">
        <v>477</v>
      </c>
    </row>
    <row r="44" spans="1:5" ht="18" customHeight="1">
      <c r="A44" s="97"/>
      <c r="B44" s="97" t="s">
        <v>108</v>
      </c>
      <c r="C44" s="100" t="s">
        <v>109</v>
      </c>
      <c r="D44" s="52" t="s">
        <v>316</v>
      </c>
      <c r="E44" s="74" t="s">
        <v>477</v>
      </c>
    </row>
    <row r="45" spans="1:5" ht="18" customHeight="1">
      <c r="A45" s="97"/>
      <c r="B45" s="97"/>
      <c r="C45" s="100"/>
      <c r="D45" s="52" t="s">
        <v>317</v>
      </c>
      <c r="E45" s="74">
        <v>5113000</v>
      </c>
    </row>
    <row r="46" spans="1:5" ht="18" customHeight="1">
      <c r="A46" s="97"/>
      <c r="B46" s="97"/>
      <c r="C46" s="97"/>
      <c r="D46" s="53" t="s">
        <v>100</v>
      </c>
      <c r="E46" s="74">
        <v>5113000</v>
      </c>
    </row>
    <row r="47" spans="1:5" ht="18" customHeight="1">
      <c r="A47" s="97"/>
      <c r="B47" s="97"/>
      <c r="C47" s="100" t="s">
        <v>110</v>
      </c>
      <c r="D47" s="52" t="s">
        <v>316</v>
      </c>
      <c r="E47" s="74" t="s">
        <v>477</v>
      </c>
    </row>
    <row r="48" spans="1:5" ht="18" customHeight="1">
      <c r="A48" s="97"/>
      <c r="B48" s="97"/>
      <c r="C48" s="100"/>
      <c r="D48" s="52" t="s">
        <v>317</v>
      </c>
      <c r="E48" s="74" t="s">
        <v>477</v>
      </c>
    </row>
    <row r="49" spans="1:5" ht="18" customHeight="1">
      <c r="A49" s="97"/>
      <c r="B49" s="97"/>
      <c r="C49" s="97"/>
      <c r="D49" s="53" t="s">
        <v>100</v>
      </c>
      <c r="E49" s="74" t="s">
        <v>477</v>
      </c>
    </row>
    <row r="50" spans="1:5" ht="18" customHeight="1">
      <c r="A50" s="99"/>
      <c r="B50" s="99"/>
      <c r="C50" s="97" t="s">
        <v>43</v>
      </c>
      <c r="D50" s="99"/>
      <c r="E50" s="74">
        <v>5113000</v>
      </c>
    </row>
    <row r="51" spans="1:5" ht="18" customHeight="1" thickBot="1">
      <c r="A51" s="104"/>
      <c r="B51" s="116" t="s">
        <v>10</v>
      </c>
      <c r="C51" s="104"/>
      <c r="D51" s="104"/>
      <c r="E51" s="74">
        <v>5113000</v>
      </c>
    </row>
    <row r="52" spans="1:5" ht="18" customHeight="1" thickTop="1">
      <c r="A52" s="107" t="s">
        <v>390</v>
      </c>
      <c r="B52" s="109" t="s">
        <v>107</v>
      </c>
      <c r="C52" s="110"/>
      <c r="D52" s="111"/>
      <c r="E52" s="80">
        <v>73135908245</v>
      </c>
    </row>
    <row r="53" spans="1:5" ht="18" customHeight="1">
      <c r="A53" s="107"/>
      <c r="B53" s="97" t="s">
        <v>108</v>
      </c>
      <c r="C53" s="112" t="s">
        <v>321</v>
      </c>
      <c r="D53" s="113"/>
      <c r="E53" s="74">
        <v>2203246000</v>
      </c>
    </row>
    <row r="54" spans="1:5" ht="18" customHeight="1">
      <c r="A54" s="107"/>
      <c r="B54" s="97"/>
      <c r="C54" s="112" t="s">
        <v>322</v>
      </c>
      <c r="D54" s="113"/>
      <c r="E54" s="74">
        <f>E55-E53</f>
        <v>28472958367</v>
      </c>
    </row>
    <row r="55" spans="1:5" ht="18" customHeight="1">
      <c r="A55" s="107"/>
      <c r="B55" s="99"/>
      <c r="C55" s="114" t="s">
        <v>43</v>
      </c>
      <c r="D55" s="115"/>
      <c r="E55" s="74">
        <v>30676204367</v>
      </c>
    </row>
    <row r="56" spans="1:5" ht="18" customHeight="1">
      <c r="A56" s="108"/>
      <c r="B56" s="97" t="s">
        <v>10</v>
      </c>
      <c r="C56" s="99"/>
      <c r="D56" s="99"/>
      <c r="E56" s="74">
        <v>103812112612</v>
      </c>
    </row>
    <row r="57" spans="1:5" ht="18" customHeight="1">
      <c r="A57" s="58" t="s">
        <v>376</v>
      </c>
      <c r="B57" s="114" t="s">
        <v>107</v>
      </c>
      <c r="C57" s="117"/>
      <c r="D57" s="115"/>
      <c r="E57" s="74">
        <v>-309442000</v>
      </c>
    </row>
    <row r="58" spans="1:5" ht="18" customHeight="1">
      <c r="A58" s="118" t="s">
        <v>377</v>
      </c>
      <c r="B58" s="114" t="s">
        <v>107</v>
      </c>
      <c r="C58" s="117"/>
      <c r="D58" s="115"/>
      <c r="E58" s="74">
        <f>E52+E57</f>
        <v>72826466245</v>
      </c>
    </row>
    <row r="59" spans="1:5" ht="18" customHeight="1">
      <c r="A59" s="107"/>
      <c r="B59" s="97" t="s">
        <v>108</v>
      </c>
      <c r="C59" s="112" t="s">
        <v>321</v>
      </c>
      <c r="D59" s="113"/>
      <c r="E59" s="74">
        <v>2203246000</v>
      </c>
    </row>
    <row r="60" spans="1:5" ht="18" customHeight="1">
      <c r="A60" s="107"/>
      <c r="B60" s="97"/>
      <c r="C60" s="112" t="s">
        <v>322</v>
      </c>
      <c r="D60" s="113"/>
      <c r="E60" s="74">
        <f>E61-E59</f>
        <v>28472958367</v>
      </c>
    </row>
    <row r="61" spans="1:5" ht="18" customHeight="1">
      <c r="A61" s="107"/>
      <c r="B61" s="99"/>
      <c r="C61" s="114" t="s">
        <v>43</v>
      </c>
      <c r="D61" s="115"/>
      <c r="E61" s="74">
        <v>30676204367</v>
      </c>
    </row>
    <row r="62" spans="1:5" ht="18" customHeight="1" thickBot="1">
      <c r="A62" s="119"/>
      <c r="B62" s="116" t="s">
        <v>10</v>
      </c>
      <c r="C62" s="104"/>
      <c r="D62" s="104"/>
      <c r="E62" s="79">
        <f>E61+E58</f>
        <v>103502670612</v>
      </c>
    </row>
    <row r="63" spans="1:5" ht="16.5" thickTop="1">
      <c r="E63" s="71"/>
    </row>
    <row r="64" spans="1:5">
      <c r="E64" s="71"/>
    </row>
  </sheetData>
  <mergeCells count="58">
    <mergeCell ref="B57:D57"/>
    <mergeCell ref="A58:A62"/>
    <mergeCell ref="B58:D58"/>
    <mergeCell ref="B59:B61"/>
    <mergeCell ref="C59:D59"/>
    <mergeCell ref="C60:D60"/>
    <mergeCell ref="C61:D61"/>
    <mergeCell ref="B62:D62"/>
    <mergeCell ref="A32:A41"/>
    <mergeCell ref="B32:B33"/>
    <mergeCell ref="C32:D32"/>
    <mergeCell ref="C33:D33"/>
    <mergeCell ref="B34:B40"/>
    <mergeCell ref="C34:C36"/>
    <mergeCell ref="C37:C39"/>
    <mergeCell ref="C40:D40"/>
    <mergeCell ref="B41:D41"/>
    <mergeCell ref="A42:A51"/>
    <mergeCell ref="B42:B43"/>
    <mergeCell ref="C42:D42"/>
    <mergeCell ref="C43:D43"/>
    <mergeCell ref="A52:A56"/>
    <mergeCell ref="B52:D52"/>
    <mergeCell ref="B53:B55"/>
    <mergeCell ref="C53:D53"/>
    <mergeCell ref="C54:D54"/>
    <mergeCell ref="C55:D55"/>
    <mergeCell ref="B56:D56"/>
    <mergeCell ref="B44:B50"/>
    <mergeCell ref="C44:C46"/>
    <mergeCell ref="C47:C49"/>
    <mergeCell ref="C50:D50"/>
    <mergeCell ref="B51:D51"/>
    <mergeCell ref="B31:D31"/>
    <mergeCell ref="C6:D6"/>
    <mergeCell ref="A7:A31"/>
    <mergeCell ref="B7:B23"/>
    <mergeCell ref="C7:D7"/>
    <mergeCell ref="C19:D19"/>
    <mergeCell ref="C22:D22"/>
    <mergeCell ref="C23:D23"/>
    <mergeCell ref="B24:B30"/>
    <mergeCell ref="C24:C26"/>
    <mergeCell ref="C17:D17"/>
    <mergeCell ref="C18:D18"/>
    <mergeCell ref="C10:D10"/>
    <mergeCell ref="C8:D8"/>
    <mergeCell ref="C9:D9"/>
    <mergeCell ref="C11:D11"/>
    <mergeCell ref="C12:D12"/>
    <mergeCell ref="C14:D14"/>
    <mergeCell ref="C27:C29"/>
    <mergeCell ref="C30:D30"/>
    <mergeCell ref="C13:D13"/>
    <mergeCell ref="C20:D20"/>
    <mergeCell ref="C21:D21"/>
    <mergeCell ref="C15:D15"/>
    <mergeCell ref="C16:D16"/>
  </mergeCells>
  <phoneticPr fontId="10"/>
  <printOptions horizontalCentered="1"/>
  <pageMargins left="0.59055118110236227" right="0.39370078740157483" top="0.39370078740157483" bottom="0.39370078740157483" header="0.19685039370078741" footer="0.19685039370078741"/>
  <pageSetup paperSize="9" scale="70" orientation="portrait" r:id="rId1"/>
  <headerFooter>
    <oddFooter>&amp;C&amp;9&amp;P/&amp;N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F13"/>
  <sheetViews>
    <sheetView zoomScale="70" zoomScaleNormal="70" workbookViewId="0">
      <selection activeCell="A11" sqref="A11"/>
    </sheetView>
  </sheetViews>
  <sheetFormatPr defaultColWidth="8.875" defaultRowHeight="20.25" customHeight="1"/>
  <cols>
    <col min="1" max="1" width="23.375" style="13" customWidth="1"/>
    <col min="2" max="6" width="17.625" style="13" customWidth="1"/>
    <col min="7" max="8" width="8.875" style="13"/>
    <col min="9" max="9" width="9.5" style="13" bestFit="1" customWidth="1"/>
    <col min="10" max="16384" width="8.875" style="13"/>
  </cols>
  <sheetData>
    <row r="1" spans="1:6" ht="20.25" customHeight="1">
      <c r="A1" s="120" t="s">
        <v>351</v>
      </c>
      <c r="B1" s="121"/>
      <c r="C1" s="121"/>
      <c r="D1" s="121"/>
      <c r="E1" s="121"/>
      <c r="F1" s="121"/>
    </row>
    <row r="2" spans="1:6" ht="20.25" customHeight="1">
      <c r="A2" s="59" t="s">
        <v>407</v>
      </c>
      <c r="B2" s="59"/>
      <c r="C2" s="59"/>
      <c r="D2" s="59"/>
      <c r="E2" s="59"/>
      <c r="F2" s="17" t="s">
        <v>486</v>
      </c>
    </row>
    <row r="3" spans="1:6" ht="20.25" customHeight="1">
      <c r="A3" s="59" t="s">
        <v>395</v>
      </c>
      <c r="B3" s="59"/>
      <c r="C3" s="59"/>
      <c r="D3" s="59"/>
      <c r="E3" s="59"/>
      <c r="F3" s="17" t="s">
        <v>499</v>
      </c>
    </row>
    <row r="4" spans="1:6" ht="20.25" customHeight="1">
      <c r="A4" s="122" t="s">
        <v>82</v>
      </c>
      <c r="B4" s="124" t="s">
        <v>97</v>
      </c>
      <c r="C4" s="124" t="s">
        <v>352</v>
      </c>
      <c r="D4" s="124"/>
      <c r="E4" s="124"/>
      <c r="F4" s="124"/>
    </row>
    <row r="5" spans="1:6" ht="20.25" customHeight="1">
      <c r="A5" s="122"/>
      <c r="B5" s="124"/>
      <c r="C5" s="124" t="s">
        <v>108</v>
      </c>
      <c r="D5" s="124" t="s">
        <v>451</v>
      </c>
      <c r="E5" s="124" t="s">
        <v>107</v>
      </c>
      <c r="F5" s="124" t="s">
        <v>30</v>
      </c>
    </row>
    <row r="6" spans="1:6" ht="20.25" customHeight="1" thickBot="1">
      <c r="A6" s="123"/>
      <c r="B6" s="125"/>
      <c r="C6" s="125"/>
      <c r="D6" s="125"/>
      <c r="E6" s="125"/>
      <c r="F6" s="125"/>
    </row>
    <row r="7" spans="1:6" ht="20.25" customHeight="1" thickTop="1">
      <c r="A7" s="18" t="s">
        <v>208</v>
      </c>
      <c r="B7" s="89">
        <v>113923661347</v>
      </c>
      <c r="C7" s="89">
        <f>C11-C8</f>
        <v>28472958367</v>
      </c>
      <c r="D7" s="89">
        <f>D11-D8-D9</f>
        <v>5277300000</v>
      </c>
      <c r="E7" s="89">
        <f>E11-E9-E8</f>
        <v>67657649080</v>
      </c>
      <c r="F7" s="89">
        <f>B7-C7-D7-E7</f>
        <v>12515753900</v>
      </c>
    </row>
    <row r="8" spans="1:6" ht="20.25" customHeight="1">
      <c r="A8" s="18" t="s">
        <v>353</v>
      </c>
      <c r="B8" s="89">
        <v>5575263736</v>
      </c>
      <c r="C8" s="89">
        <v>2203246000</v>
      </c>
      <c r="D8" s="89">
        <v>2576000000</v>
      </c>
      <c r="E8" s="89">
        <f>B8-C8-D8</f>
        <v>796017736</v>
      </c>
      <c r="F8" s="89"/>
    </row>
    <row r="9" spans="1:6" ht="20.25" customHeight="1">
      <c r="A9" s="18" t="s">
        <v>354</v>
      </c>
      <c r="B9" s="89">
        <v>4427099429</v>
      </c>
      <c r="C9" s="89"/>
      <c r="D9" s="89">
        <v>54300000</v>
      </c>
      <c r="E9" s="89">
        <f>B9-D9</f>
        <v>4372799429</v>
      </c>
      <c r="F9" s="89"/>
    </row>
    <row r="10" spans="1:6" ht="20.25" customHeight="1">
      <c r="A10" s="18" t="s">
        <v>30</v>
      </c>
      <c r="B10" s="89" t="s">
        <v>477</v>
      </c>
      <c r="C10" s="89"/>
      <c r="D10" s="89"/>
      <c r="E10" s="89"/>
      <c r="F10" s="89"/>
    </row>
    <row r="11" spans="1:6" ht="20.25" customHeight="1">
      <c r="A11" s="19" t="s">
        <v>10</v>
      </c>
      <c r="B11" s="89">
        <f>SUM(B7:B9)</f>
        <v>123926024512</v>
      </c>
      <c r="C11" s="89">
        <v>30676204367</v>
      </c>
      <c r="D11" s="89">
        <v>7907600000</v>
      </c>
      <c r="E11" s="89">
        <v>72826466245</v>
      </c>
      <c r="F11" s="89">
        <f>B11-C11-D11-E11</f>
        <v>12515753900</v>
      </c>
    </row>
    <row r="12" spans="1:6" ht="20.25" customHeight="1">
      <c r="B12" s="72"/>
      <c r="C12" s="72"/>
      <c r="D12" s="72"/>
      <c r="E12" s="72"/>
      <c r="F12" s="72"/>
    </row>
    <row r="13" spans="1:6" ht="20.25" customHeight="1">
      <c r="B13" s="72"/>
      <c r="C13" s="72"/>
      <c r="D13" s="72"/>
      <c r="E13" s="72"/>
      <c r="F13" s="72"/>
    </row>
  </sheetData>
  <mergeCells count="8">
    <mergeCell ref="A1:F1"/>
    <mergeCell ref="A4:A6"/>
    <mergeCell ref="B4:B6"/>
    <mergeCell ref="C4:F4"/>
    <mergeCell ref="C5:C6"/>
    <mergeCell ref="D5:D6"/>
    <mergeCell ref="E5:E6"/>
    <mergeCell ref="F5:F6"/>
  </mergeCells>
  <phoneticPr fontId="10"/>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10"/>
  <sheetViews>
    <sheetView tabSelected="1" workbookViewId="0">
      <selection activeCell="A5" sqref="A5"/>
    </sheetView>
  </sheetViews>
  <sheetFormatPr defaultColWidth="8.875" defaultRowHeight="15.75"/>
  <cols>
    <col min="1" max="1" width="45.625" style="16" customWidth="1"/>
    <col min="2" max="2" width="30.625" style="16" customWidth="1"/>
    <col min="3" max="16384" width="8.875" style="16"/>
  </cols>
  <sheetData>
    <row r="1" spans="1:2" ht="30">
      <c r="A1" s="1" t="s">
        <v>101</v>
      </c>
    </row>
    <row r="2" spans="1:2" ht="18.75">
      <c r="A2" s="13" t="s">
        <v>407</v>
      </c>
    </row>
    <row r="3" spans="1:2" ht="18.75">
      <c r="A3" s="13" t="s">
        <v>486</v>
      </c>
    </row>
    <row r="4" spans="1:2" ht="18.75">
      <c r="A4" s="13" t="s">
        <v>395</v>
      </c>
    </row>
    <row r="5" spans="1:2" ht="18.75">
      <c r="B5" s="14" t="s">
        <v>500</v>
      </c>
    </row>
    <row r="6" spans="1:2" ht="22.5" customHeight="1">
      <c r="A6" s="38" t="s">
        <v>26</v>
      </c>
      <c r="B6" s="38" t="s">
        <v>86</v>
      </c>
    </row>
    <row r="7" spans="1:2" ht="18" customHeight="1">
      <c r="A7" s="52" t="s">
        <v>485</v>
      </c>
      <c r="B7" s="74">
        <v>3202328265</v>
      </c>
    </row>
    <row r="8" spans="1:2" ht="18" customHeight="1">
      <c r="A8" s="52" t="s">
        <v>102</v>
      </c>
      <c r="B8" s="74" t="s">
        <v>25</v>
      </c>
    </row>
    <row r="9" spans="1:2" ht="18" customHeight="1">
      <c r="A9" s="52"/>
      <c r="B9" s="74"/>
    </row>
    <row r="10" spans="1:2" ht="18" customHeight="1">
      <c r="A10" s="53" t="s">
        <v>10</v>
      </c>
      <c r="B10" s="74">
        <v>3202328265</v>
      </c>
    </row>
  </sheetData>
  <phoneticPr fontId="10"/>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79998168889431442"/>
    <pageSetUpPr fitToPage="1"/>
  </sheetPr>
  <dimension ref="A1:E67"/>
  <sheetViews>
    <sheetView workbookViewId="0">
      <selection sqref="A1:XFD1048576"/>
    </sheetView>
  </sheetViews>
  <sheetFormatPr defaultColWidth="8.875" defaultRowHeight="11.25"/>
  <cols>
    <col min="1" max="1" width="33.875" style="29" customWidth="1"/>
    <col min="2" max="2" width="18.875" style="29" customWidth="1"/>
    <col min="3" max="3" width="8.875" style="29" hidden="1" customWidth="1"/>
    <col min="4" max="4" width="33.875" style="29" customWidth="1"/>
    <col min="5" max="7" width="18.875" style="29" customWidth="1"/>
    <col min="8" max="16384" width="8.875" style="29"/>
  </cols>
  <sheetData>
    <row r="1" spans="1:5" ht="17.100000000000001" customHeight="1">
      <c r="E1" s="9" t="s">
        <v>111</v>
      </c>
    </row>
    <row r="2" spans="1:5" ht="21">
      <c r="A2" s="126" t="s">
        <v>403</v>
      </c>
      <c r="B2" s="127"/>
      <c r="C2" s="127"/>
      <c r="D2" s="127"/>
      <c r="E2" s="127"/>
    </row>
    <row r="3" spans="1:5" ht="13.5">
      <c r="A3" s="128" t="s">
        <v>474</v>
      </c>
      <c r="B3" s="127"/>
      <c r="C3" s="127"/>
      <c r="D3" s="127"/>
      <c r="E3" s="127"/>
    </row>
    <row r="4" spans="1:5" ht="13.5">
      <c r="A4" s="10" t="s">
        <v>407</v>
      </c>
    </row>
    <row r="5" spans="1:5" ht="17.100000000000001" customHeight="1">
      <c r="A5" s="10" t="s">
        <v>395</v>
      </c>
      <c r="E5" s="11" t="s">
        <v>112</v>
      </c>
    </row>
    <row r="6" spans="1:5" ht="27" customHeight="1">
      <c r="A6" s="33" t="s">
        <v>113</v>
      </c>
      <c r="B6" s="33" t="s">
        <v>97</v>
      </c>
      <c r="C6" s="33"/>
      <c r="D6" s="33" t="s">
        <v>113</v>
      </c>
      <c r="E6" s="33" t="s">
        <v>97</v>
      </c>
    </row>
    <row r="7" spans="1:5" ht="17.100000000000001" customHeight="1">
      <c r="A7" s="30" t="s">
        <v>114</v>
      </c>
      <c r="B7" s="32"/>
      <c r="C7" s="32"/>
      <c r="D7" s="30" t="s">
        <v>115</v>
      </c>
      <c r="E7" s="32"/>
    </row>
    <row r="8" spans="1:5" ht="17.100000000000001" customHeight="1">
      <c r="A8" s="30" t="s">
        <v>116</v>
      </c>
      <c r="B8" s="31">
        <v>543327725522</v>
      </c>
      <c r="C8" s="32"/>
      <c r="D8" s="30" t="s">
        <v>117</v>
      </c>
      <c r="E8" s="31">
        <v>123041967976</v>
      </c>
    </row>
    <row r="9" spans="1:5" ht="17.100000000000001" customHeight="1">
      <c r="A9" s="30" t="s">
        <v>118</v>
      </c>
      <c r="B9" s="31">
        <v>527800468783</v>
      </c>
      <c r="C9" s="32"/>
      <c r="D9" s="30" t="s">
        <v>119</v>
      </c>
      <c r="E9" s="31">
        <v>102293725002</v>
      </c>
    </row>
    <row r="10" spans="1:5" ht="17.100000000000001" customHeight="1">
      <c r="A10" s="30" t="s">
        <v>120</v>
      </c>
      <c r="B10" s="31">
        <v>187285966813</v>
      </c>
      <c r="C10" s="32"/>
      <c r="D10" s="30" t="s">
        <v>121</v>
      </c>
      <c r="E10" s="31" t="s">
        <v>25</v>
      </c>
    </row>
    <row r="11" spans="1:5" ht="17.100000000000001" customHeight="1">
      <c r="A11" s="30" t="s">
        <v>122</v>
      </c>
      <c r="B11" s="31">
        <v>65730919229</v>
      </c>
      <c r="C11" s="32"/>
      <c r="D11" s="30" t="s">
        <v>123</v>
      </c>
      <c r="E11" s="31">
        <v>20748242974</v>
      </c>
    </row>
    <row r="12" spans="1:5" ht="17.100000000000001" customHeight="1">
      <c r="A12" s="30" t="s">
        <v>124</v>
      </c>
      <c r="B12" s="31">
        <v>2570880000</v>
      </c>
      <c r="C12" s="32"/>
      <c r="D12" s="30" t="s">
        <v>125</v>
      </c>
      <c r="E12" s="31" t="s">
        <v>25</v>
      </c>
    </row>
    <row r="13" spans="1:5" ht="17.100000000000001" customHeight="1">
      <c r="A13" s="30" t="s">
        <v>126</v>
      </c>
      <c r="B13" s="31">
        <v>253521942552</v>
      </c>
      <c r="C13" s="32"/>
      <c r="D13" s="30" t="s">
        <v>127</v>
      </c>
      <c r="E13" s="31" t="s">
        <v>25</v>
      </c>
    </row>
    <row r="14" spans="1:5" ht="17.100000000000001" customHeight="1">
      <c r="A14" s="30" t="s">
        <v>128</v>
      </c>
      <c r="B14" s="31">
        <v>-140114032636</v>
      </c>
      <c r="C14" s="32"/>
      <c r="D14" s="30" t="s">
        <v>129</v>
      </c>
      <c r="E14" s="31">
        <v>13139625175</v>
      </c>
    </row>
    <row r="15" spans="1:5" ht="17.100000000000001" customHeight="1">
      <c r="A15" s="30" t="s">
        <v>130</v>
      </c>
      <c r="B15" s="31">
        <v>29028105257</v>
      </c>
      <c r="C15" s="32"/>
      <c r="D15" s="30" t="s">
        <v>131</v>
      </c>
      <c r="E15" s="31">
        <v>10417751402</v>
      </c>
    </row>
    <row r="16" spans="1:5" ht="17.100000000000001" customHeight="1">
      <c r="A16" s="30" t="s">
        <v>132</v>
      </c>
      <c r="B16" s="31">
        <v>-23739811465</v>
      </c>
      <c r="C16" s="32"/>
      <c r="D16" s="30" t="s">
        <v>133</v>
      </c>
      <c r="E16" s="31">
        <v>8200249</v>
      </c>
    </row>
    <row r="17" spans="1:5" ht="17.100000000000001" customHeight="1">
      <c r="A17" s="30" t="s">
        <v>134</v>
      </c>
      <c r="B17" s="31">
        <v>911720268</v>
      </c>
      <c r="C17" s="32"/>
      <c r="D17" s="30" t="s">
        <v>135</v>
      </c>
      <c r="E17" s="31" t="s">
        <v>25</v>
      </c>
    </row>
    <row r="18" spans="1:5" ht="17.100000000000001" customHeight="1">
      <c r="A18" s="30" t="s">
        <v>136</v>
      </c>
      <c r="B18" s="31">
        <v>-911720266</v>
      </c>
      <c r="C18" s="32"/>
      <c r="D18" s="30" t="s">
        <v>137</v>
      </c>
      <c r="E18" s="31" t="s">
        <v>25</v>
      </c>
    </row>
    <row r="19" spans="1:5" ht="17.100000000000001" customHeight="1">
      <c r="A19" s="30" t="s">
        <v>138</v>
      </c>
      <c r="B19" s="31" t="s">
        <v>25</v>
      </c>
      <c r="C19" s="32"/>
      <c r="D19" s="30" t="s">
        <v>139</v>
      </c>
      <c r="E19" s="31" t="s">
        <v>25</v>
      </c>
    </row>
    <row r="20" spans="1:5" ht="17.100000000000001" customHeight="1">
      <c r="A20" s="30" t="s">
        <v>140</v>
      </c>
      <c r="B20" s="31" t="s">
        <v>25</v>
      </c>
      <c r="C20" s="32"/>
      <c r="D20" s="30" t="s">
        <v>141</v>
      </c>
      <c r="E20" s="31">
        <v>1501607438</v>
      </c>
    </row>
    <row r="21" spans="1:5" ht="17.100000000000001" customHeight="1">
      <c r="A21" s="30" t="s">
        <v>142</v>
      </c>
      <c r="B21" s="31" t="s">
        <v>25</v>
      </c>
      <c r="C21" s="32"/>
      <c r="D21" s="30" t="s">
        <v>143</v>
      </c>
      <c r="E21" s="31">
        <v>1212066086</v>
      </c>
    </row>
    <row r="22" spans="1:5" ht="17.100000000000001" customHeight="1">
      <c r="A22" s="30" t="s">
        <v>144</v>
      </c>
      <c r="B22" s="31" t="s">
        <v>25</v>
      </c>
      <c r="C22" s="32"/>
      <c r="D22" s="30" t="s">
        <v>127</v>
      </c>
      <c r="E22" s="31" t="s">
        <v>25</v>
      </c>
    </row>
    <row r="23" spans="1:5" ht="17.100000000000001" customHeight="1">
      <c r="A23" s="30" t="s">
        <v>145</v>
      </c>
      <c r="B23" s="31" t="s">
        <v>25</v>
      </c>
      <c r="C23" s="32"/>
      <c r="D23" s="34" t="s">
        <v>146</v>
      </c>
      <c r="E23" s="35">
        <v>136181593151</v>
      </c>
    </row>
    <row r="24" spans="1:5" ht="17.100000000000001" customHeight="1">
      <c r="A24" s="30" t="s">
        <v>147</v>
      </c>
      <c r="B24" s="31" t="s">
        <v>25</v>
      </c>
      <c r="C24" s="32"/>
      <c r="D24" s="30" t="s">
        <v>148</v>
      </c>
      <c r="E24" s="32"/>
    </row>
    <row r="25" spans="1:5" ht="17.100000000000001" customHeight="1">
      <c r="A25" s="30" t="s">
        <v>149</v>
      </c>
      <c r="B25" s="31">
        <v>287963874</v>
      </c>
      <c r="C25" s="32"/>
      <c r="D25" s="30" t="s">
        <v>150</v>
      </c>
      <c r="E25" s="31">
        <v>553528279232</v>
      </c>
    </row>
    <row r="26" spans="1:5" ht="17.100000000000001" customHeight="1">
      <c r="A26" s="30" t="s">
        <v>151</v>
      </c>
      <c r="B26" s="31">
        <v>338087980857</v>
      </c>
      <c r="C26" s="32"/>
      <c r="D26" s="30" t="s">
        <v>152</v>
      </c>
      <c r="E26" s="31">
        <v>-133934773088</v>
      </c>
    </row>
    <row r="27" spans="1:5" ht="17.100000000000001" customHeight="1">
      <c r="A27" s="30" t="s">
        <v>122</v>
      </c>
      <c r="B27" s="31">
        <v>47493418547</v>
      </c>
      <c r="C27" s="32"/>
      <c r="D27" s="32"/>
      <c r="E27" s="32"/>
    </row>
    <row r="28" spans="1:5" ht="17.100000000000001" customHeight="1">
      <c r="A28" s="30" t="s">
        <v>126</v>
      </c>
      <c r="B28" s="31">
        <v>3512869220</v>
      </c>
      <c r="C28" s="32"/>
      <c r="D28" s="32"/>
      <c r="E28" s="32"/>
    </row>
    <row r="29" spans="1:5" ht="17.100000000000001" customHeight="1">
      <c r="A29" s="30" t="s">
        <v>128</v>
      </c>
      <c r="B29" s="31">
        <v>-2739548442</v>
      </c>
      <c r="C29" s="32"/>
      <c r="D29" s="32"/>
      <c r="E29" s="32"/>
    </row>
    <row r="30" spans="1:5" ht="17.100000000000001" customHeight="1">
      <c r="A30" s="30" t="s">
        <v>130</v>
      </c>
      <c r="B30" s="31">
        <v>757175475986</v>
      </c>
      <c r="C30" s="32"/>
      <c r="D30" s="32"/>
      <c r="E30" s="32"/>
    </row>
    <row r="31" spans="1:5" ht="17.100000000000001" customHeight="1">
      <c r="A31" s="30" t="s">
        <v>132</v>
      </c>
      <c r="B31" s="31">
        <v>-469352812210</v>
      </c>
      <c r="C31" s="32"/>
      <c r="D31" s="32"/>
      <c r="E31" s="32"/>
    </row>
    <row r="32" spans="1:5" ht="17.100000000000001" customHeight="1">
      <c r="A32" s="30" t="s">
        <v>145</v>
      </c>
      <c r="B32" s="31" t="s">
        <v>25</v>
      </c>
      <c r="C32" s="32"/>
      <c r="D32" s="32"/>
      <c r="E32" s="32"/>
    </row>
    <row r="33" spans="1:5" ht="17.100000000000001" customHeight="1">
      <c r="A33" s="30" t="s">
        <v>147</v>
      </c>
      <c r="B33" s="31" t="s">
        <v>25</v>
      </c>
      <c r="C33" s="32"/>
      <c r="D33" s="32"/>
      <c r="E33" s="32"/>
    </row>
    <row r="34" spans="1:5" ht="17.100000000000001" customHeight="1">
      <c r="A34" s="30" t="s">
        <v>149</v>
      </c>
      <c r="B34" s="31">
        <v>1998577756</v>
      </c>
      <c r="C34" s="32"/>
      <c r="D34" s="32"/>
      <c r="E34" s="32"/>
    </row>
    <row r="35" spans="1:5" ht="17.100000000000001" customHeight="1">
      <c r="A35" s="30" t="s">
        <v>153</v>
      </c>
      <c r="B35" s="31">
        <v>29340268643</v>
      </c>
      <c r="C35" s="32"/>
      <c r="D35" s="32"/>
      <c r="E35" s="32"/>
    </row>
    <row r="36" spans="1:5" ht="17.100000000000001" customHeight="1">
      <c r="A36" s="30" t="s">
        <v>154</v>
      </c>
      <c r="B36" s="31">
        <v>-26913747530</v>
      </c>
      <c r="C36" s="32"/>
      <c r="D36" s="32"/>
      <c r="E36" s="32"/>
    </row>
    <row r="37" spans="1:5" ht="17.100000000000001" customHeight="1">
      <c r="A37" s="30" t="s">
        <v>155</v>
      </c>
      <c r="B37" s="31">
        <v>88464052</v>
      </c>
      <c r="C37" s="32"/>
      <c r="D37" s="32"/>
      <c r="E37" s="32"/>
    </row>
    <row r="38" spans="1:5" ht="17.100000000000001" customHeight="1">
      <c r="A38" s="30" t="s">
        <v>156</v>
      </c>
      <c r="B38" s="31">
        <v>88463764</v>
      </c>
      <c r="C38" s="32"/>
      <c r="D38" s="32"/>
      <c r="E38" s="32"/>
    </row>
    <row r="39" spans="1:5" ht="17.100000000000001" customHeight="1">
      <c r="A39" s="30" t="s">
        <v>157</v>
      </c>
      <c r="B39" s="31">
        <v>288</v>
      </c>
      <c r="C39" s="32"/>
      <c r="D39" s="32"/>
      <c r="E39" s="32"/>
    </row>
    <row r="40" spans="1:5" ht="17.100000000000001" customHeight="1">
      <c r="A40" s="30" t="s">
        <v>158</v>
      </c>
      <c r="B40" s="31">
        <v>15438792687</v>
      </c>
      <c r="C40" s="32"/>
      <c r="D40" s="32"/>
      <c r="E40" s="32"/>
    </row>
    <row r="41" spans="1:5" ht="17.100000000000001" customHeight="1">
      <c r="A41" s="30" t="s">
        <v>159</v>
      </c>
      <c r="B41" s="31">
        <v>9219888167</v>
      </c>
      <c r="C41" s="32"/>
      <c r="D41" s="32"/>
      <c r="E41" s="32"/>
    </row>
    <row r="42" spans="1:5" ht="17.100000000000001" customHeight="1">
      <c r="A42" s="30" t="s">
        <v>160</v>
      </c>
      <c r="B42" s="31" t="s">
        <v>25</v>
      </c>
      <c r="C42" s="32"/>
      <c r="D42" s="32"/>
      <c r="E42" s="32"/>
    </row>
    <row r="43" spans="1:5" ht="17.100000000000001" customHeight="1">
      <c r="A43" s="30" t="s">
        <v>161</v>
      </c>
      <c r="B43" s="31">
        <v>9219888167</v>
      </c>
      <c r="C43" s="32"/>
      <c r="D43" s="32"/>
      <c r="E43" s="32"/>
    </row>
    <row r="44" spans="1:5" ht="17.100000000000001" customHeight="1">
      <c r="A44" s="30" t="s">
        <v>145</v>
      </c>
      <c r="B44" s="31" t="s">
        <v>25</v>
      </c>
      <c r="C44" s="32"/>
      <c r="D44" s="32"/>
      <c r="E44" s="32"/>
    </row>
    <row r="45" spans="1:5" ht="17.100000000000001" customHeight="1">
      <c r="A45" s="30" t="s">
        <v>162</v>
      </c>
      <c r="B45" s="31" t="s">
        <v>25</v>
      </c>
      <c r="C45" s="32"/>
      <c r="D45" s="32"/>
      <c r="E45" s="32"/>
    </row>
    <row r="46" spans="1:5" ht="17.100000000000001" customHeight="1">
      <c r="A46" s="30" t="s">
        <v>163</v>
      </c>
      <c r="B46" s="31">
        <v>1971147379</v>
      </c>
      <c r="C46" s="32"/>
      <c r="D46" s="32"/>
      <c r="E46" s="32"/>
    </row>
    <row r="47" spans="1:5" ht="17.100000000000001" customHeight="1">
      <c r="A47" s="30" t="s">
        <v>164</v>
      </c>
      <c r="B47" s="31">
        <v>284954932</v>
      </c>
      <c r="C47" s="32"/>
      <c r="D47" s="32"/>
      <c r="E47" s="32"/>
    </row>
    <row r="48" spans="1:5" ht="17.100000000000001" customHeight="1">
      <c r="A48" s="30" t="s">
        <v>165</v>
      </c>
      <c r="B48" s="31">
        <v>4068931495</v>
      </c>
      <c r="C48" s="32"/>
      <c r="D48" s="32"/>
      <c r="E48" s="32"/>
    </row>
    <row r="49" spans="1:5" ht="17.100000000000001" customHeight="1">
      <c r="A49" s="30" t="s">
        <v>166</v>
      </c>
      <c r="B49" s="31" t="s">
        <v>25</v>
      </c>
      <c r="C49" s="32"/>
      <c r="D49" s="32"/>
      <c r="E49" s="32"/>
    </row>
    <row r="50" spans="1:5" ht="17.100000000000001" customHeight="1">
      <c r="A50" s="30" t="s">
        <v>145</v>
      </c>
      <c r="B50" s="31">
        <v>4068931495</v>
      </c>
      <c r="C50" s="32"/>
      <c r="D50" s="32"/>
      <c r="E50" s="32"/>
    </row>
    <row r="51" spans="1:5" ht="17.100000000000001" customHeight="1">
      <c r="A51" s="30" t="s">
        <v>157</v>
      </c>
      <c r="B51" s="31" t="s">
        <v>25</v>
      </c>
      <c r="C51" s="32"/>
      <c r="D51" s="32"/>
      <c r="E51" s="32"/>
    </row>
    <row r="52" spans="1:5" ht="17.100000000000001" customHeight="1">
      <c r="A52" s="30" t="s">
        <v>167</v>
      </c>
      <c r="B52" s="31">
        <v>-106129286</v>
      </c>
      <c r="C52" s="32"/>
      <c r="D52" s="32"/>
      <c r="E52" s="32"/>
    </row>
    <row r="53" spans="1:5" ht="17.100000000000001" customHeight="1">
      <c r="A53" s="30" t="s">
        <v>168</v>
      </c>
      <c r="B53" s="31">
        <v>12447373773</v>
      </c>
      <c r="C53" s="32"/>
      <c r="D53" s="32"/>
      <c r="E53" s="32"/>
    </row>
    <row r="54" spans="1:5" ht="17.100000000000001" customHeight="1">
      <c r="A54" s="30" t="s">
        <v>169</v>
      </c>
      <c r="B54" s="31">
        <v>1856130576</v>
      </c>
      <c r="C54" s="32"/>
      <c r="D54" s="32"/>
      <c r="E54" s="32"/>
    </row>
    <row r="55" spans="1:5" ht="17.100000000000001" customHeight="1">
      <c r="A55" s="30" t="s">
        <v>170</v>
      </c>
      <c r="B55" s="31">
        <v>445221126</v>
      </c>
      <c r="C55" s="32"/>
      <c r="D55" s="32"/>
      <c r="E55" s="32"/>
    </row>
    <row r="56" spans="1:5" ht="17.100000000000001" customHeight="1">
      <c r="A56" s="30" t="s">
        <v>171</v>
      </c>
      <c r="B56" s="31">
        <v>34987751</v>
      </c>
      <c r="C56" s="32"/>
      <c r="D56" s="32"/>
      <c r="E56" s="32"/>
    </row>
    <row r="57" spans="1:5" ht="17.100000000000001" customHeight="1">
      <c r="A57" s="30" t="s">
        <v>172</v>
      </c>
      <c r="B57" s="31">
        <v>10165565959</v>
      </c>
      <c r="C57" s="32"/>
      <c r="D57" s="32"/>
      <c r="E57" s="32"/>
    </row>
    <row r="58" spans="1:5" ht="17.100000000000001" customHeight="1">
      <c r="A58" s="30" t="s">
        <v>173</v>
      </c>
      <c r="B58" s="31">
        <v>8658226663</v>
      </c>
      <c r="C58" s="32"/>
      <c r="D58" s="32"/>
      <c r="E58" s="32"/>
    </row>
    <row r="59" spans="1:5" ht="17.100000000000001" customHeight="1">
      <c r="A59" s="30" t="s">
        <v>174</v>
      </c>
      <c r="B59" s="31">
        <v>1507339296</v>
      </c>
      <c r="C59" s="32"/>
      <c r="D59" s="32"/>
      <c r="E59" s="32"/>
    </row>
    <row r="60" spans="1:5" ht="17.100000000000001" customHeight="1">
      <c r="A60" s="30" t="s">
        <v>175</v>
      </c>
      <c r="B60" s="31" t="s">
        <v>25</v>
      </c>
      <c r="C60" s="32"/>
      <c r="D60" s="32"/>
      <c r="E60" s="32"/>
    </row>
    <row r="61" spans="1:5" ht="17.100000000000001" customHeight="1">
      <c r="A61" s="30" t="s">
        <v>127</v>
      </c>
      <c r="B61" s="31" t="s">
        <v>25</v>
      </c>
      <c r="C61" s="32"/>
      <c r="D61" s="32"/>
      <c r="E61" s="32"/>
    </row>
    <row r="62" spans="1:5" ht="17.100000000000001" customHeight="1">
      <c r="A62" s="30" t="s">
        <v>176</v>
      </c>
      <c r="B62" s="31">
        <v>-54531639</v>
      </c>
      <c r="C62" s="32"/>
      <c r="D62" s="34" t="s">
        <v>177</v>
      </c>
      <c r="E62" s="35">
        <v>419593506144</v>
      </c>
    </row>
    <row r="63" spans="1:5" ht="17.100000000000001" customHeight="1">
      <c r="A63" s="34" t="s">
        <v>178</v>
      </c>
      <c r="B63" s="35">
        <v>555775099295</v>
      </c>
      <c r="C63" s="36"/>
      <c r="D63" s="34" t="s">
        <v>179</v>
      </c>
      <c r="E63" s="35">
        <v>555775099295</v>
      </c>
    </row>
    <row r="64" spans="1:5" ht="17.100000000000001" customHeight="1">
      <c r="A64" s="12"/>
      <c r="B64" s="12"/>
      <c r="C64" s="12"/>
      <c r="D64" s="12"/>
      <c r="E64" s="12"/>
    </row>
    <row r="65" spans="1:1">
      <c r="A65" s="3"/>
    </row>
    <row r="66" spans="1:1">
      <c r="A66" s="3"/>
    </row>
    <row r="67" spans="1:1">
      <c r="A67" s="3"/>
    </row>
  </sheetData>
  <mergeCells count="2">
    <mergeCell ref="A2:E2"/>
    <mergeCell ref="A3:E3"/>
  </mergeCells>
  <phoneticPr fontId="10"/>
  <printOptions horizontalCentered="1"/>
  <pageMargins left="0.3888888888888889" right="0.3888888888888889" top="0.3888888888888889" bottom="0.3888888888888889" header="0.19444444444444445" footer="0.1944444444444444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79998168889431442"/>
    <pageSetUpPr fitToPage="1"/>
  </sheetPr>
  <dimension ref="A1:E46"/>
  <sheetViews>
    <sheetView topLeftCell="A19" workbookViewId="0">
      <selection sqref="A1:XFD1048576"/>
    </sheetView>
  </sheetViews>
  <sheetFormatPr defaultColWidth="8.875" defaultRowHeight="11.25"/>
  <cols>
    <col min="1" max="1" width="42.875" style="29" customWidth="1"/>
    <col min="2" max="3" width="8.875" style="29" hidden="1" customWidth="1"/>
    <col min="4" max="4" width="10.875" style="29" customWidth="1"/>
    <col min="5" max="5" width="15.875" style="29" customWidth="1"/>
    <col min="6" max="7" width="30.875" style="29" customWidth="1"/>
    <col min="8" max="16384" width="8.875" style="29"/>
  </cols>
  <sheetData>
    <row r="1" spans="1:5" ht="17.100000000000001" customHeight="1">
      <c r="E1" s="9" t="s">
        <v>180</v>
      </c>
    </row>
    <row r="2" spans="1:5" ht="21">
      <c r="A2" s="126" t="s">
        <v>406</v>
      </c>
      <c r="B2" s="127"/>
      <c r="C2" s="127"/>
      <c r="D2" s="127"/>
      <c r="E2" s="127"/>
    </row>
    <row r="3" spans="1:5" ht="13.5">
      <c r="A3" s="128" t="s">
        <v>475</v>
      </c>
      <c r="B3" s="127"/>
      <c r="C3" s="127"/>
      <c r="D3" s="127"/>
      <c r="E3" s="127"/>
    </row>
    <row r="4" spans="1:5" ht="13.5">
      <c r="A4" s="128" t="s">
        <v>476</v>
      </c>
      <c r="B4" s="127"/>
      <c r="C4" s="127"/>
      <c r="D4" s="127"/>
      <c r="E4" s="127"/>
    </row>
    <row r="5" spans="1:5" ht="13.5">
      <c r="A5" s="10" t="s">
        <v>407</v>
      </c>
    </row>
    <row r="6" spans="1:5" ht="17.100000000000001" customHeight="1">
      <c r="A6" s="10" t="s">
        <v>395</v>
      </c>
      <c r="E6" s="11" t="s">
        <v>112</v>
      </c>
    </row>
    <row r="7" spans="1:5" ht="27" customHeight="1">
      <c r="A7" s="132" t="s">
        <v>113</v>
      </c>
      <c r="B7" s="132"/>
      <c r="C7" s="132"/>
      <c r="D7" s="132" t="s">
        <v>97</v>
      </c>
      <c r="E7" s="132"/>
    </row>
    <row r="8" spans="1:5" ht="17.100000000000001" customHeight="1">
      <c r="A8" s="129" t="s">
        <v>181</v>
      </c>
      <c r="B8" s="129"/>
      <c r="C8" s="129"/>
      <c r="D8" s="130">
        <v>111023351569</v>
      </c>
      <c r="E8" s="131"/>
    </row>
    <row r="9" spans="1:5" ht="17.100000000000001" customHeight="1">
      <c r="A9" s="129" t="s">
        <v>182</v>
      </c>
      <c r="B9" s="129"/>
      <c r="C9" s="129"/>
      <c r="D9" s="130">
        <v>65315385911</v>
      </c>
      <c r="E9" s="131"/>
    </row>
    <row r="10" spans="1:5" ht="17.100000000000001" customHeight="1">
      <c r="A10" s="129" t="s">
        <v>183</v>
      </c>
      <c r="B10" s="129"/>
      <c r="C10" s="129"/>
      <c r="D10" s="130">
        <v>20559611989</v>
      </c>
      <c r="E10" s="131"/>
    </row>
    <row r="11" spans="1:5" ht="17.100000000000001" customHeight="1">
      <c r="A11" s="129" t="s">
        <v>184</v>
      </c>
      <c r="B11" s="129"/>
      <c r="C11" s="129"/>
      <c r="D11" s="130">
        <v>16600002600</v>
      </c>
      <c r="E11" s="131"/>
    </row>
    <row r="12" spans="1:5" ht="17.100000000000001" customHeight="1">
      <c r="A12" s="129" t="s">
        <v>185</v>
      </c>
      <c r="B12" s="129"/>
      <c r="C12" s="129"/>
      <c r="D12" s="130">
        <v>1501607438</v>
      </c>
      <c r="E12" s="131"/>
    </row>
    <row r="13" spans="1:5" ht="17.100000000000001" customHeight="1">
      <c r="A13" s="129" t="s">
        <v>186</v>
      </c>
      <c r="B13" s="129"/>
      <c r="C13" s="129"/>
      <c r="D13" s="130">
        <v>1682613758</v>
      </c>
      <c r="E13" s="131"/>
    </row>
    <row r="14" spans="1:5" ht="17.100000000000001" customHeight="1">
      <c r="A14" s="129" t="s">
        <v>145</v>
      </c>
      <c r="B14" s="129"/>
      <c r="C14" s="129"/>
      <c r="D14" s="130">
        <v>775388193</v>
      </c>
      <c r="E14" s="131"/>
    </row>
    <row r="15" spans="1:5" ht="17.100000000000001" customHeight="1">
      <c r="A15" s="129" t="s">
        <v>187</v>
      </c>
      <c r="B15" s="129"/>
      <c r="C15" s="129"/>
      <c r="D15" s="130">
        <v>43763158323</v>
      </c>
      <c r="E15" s="131"/>
    </row>
    <row r="16" spans="1:5" ht="17.100000000000001" customHeight="1">
      <c r="A16" s="129" t="s">
        <v>188</v>
      </c>
      <c r="B16" s="129"/>
      <c r="C16" s="129"/>
      <c r="D16" s="130">
        <v>19960396585</v>
      </c>
      <c r="E16" s="131"/>
    </row>
    <row r="17" spans="1:5" ht="17.100000000000001" customHeight="1">
      <c r="A17" s="129" t="s">
        <v>189</v>
      </c>
      <c r="B17" s="129"/>
      <c r="C17" s="129"/>
      <c r="D17" s="130">
        <v>1793932294</v>
      </c>
      <c r="E17" s="131"/>
    </row>
    <row r="18" spans="1:5" ht="17.100000000000001" customHeight="1">
      <c r="A18" s="129" t="s">
        <v>190</v>
      </c>
      <c r="B18" s="129"/>
      <c r="C18" s="129"/>
      <c r="D18" s="130">
        <v>22008829444</v>
      </c>
      <c r="E18" s="131"/>
    </row>
    <row r="19" spans="1:5" ht="17.100000000000001" customHeight="1">
      <c r="A19" s="129" t="s">
        <v>145</v>
      </c>
      <c r="B19" s="129"/>
      <c r="C19" s="129"/>
      <c r="D19" s="130" t="s">
        <v>25</v>
      </c>
      <c r="E19" s="131"/>
    </row>
    <row r="20" spans="1:5" ht="17.100000000000001" customHeight="1">
      <c r="A20" s="129" t="s">
        <v>191</v>
      </c>
      <c r="B20" s="129"/>
      <c r="C20" s="129"/>
      <c r="D20" s="130">
        <v>992615599</v>
      </c>
      <c r="E20" s="131"/>
    </row>
    <row r="21" spans="1:5" ht="17.100000000000001" customHeight="1">
      <c r="A21" s="129" t="s">
        <v>192</v>
      </c>
      <c r="B21" s="129"/>
      <c r="C21" s="129"/>
      <c r="D21" s="130">
        <v>505807745</v>
      </c>
      <c r="E21" s="131"/>
    </row>
    <row r="22" spans="1:5" ht="17.100000000000001" customHeight="1">
      <c r="A22" s="129" t="s">
        <v>193</v>
      </c>
      <c r="B22" s="129"/>
      <c r="C22" s="129"/>
      <c r="D22" s="130">
        <v>124037686</v>
      </c>
      <c r="E22" s="131"/>
    </row>
    <row r="23" spans="1:5" ht="17.100000000000001" customHeight="1">
      <c r="A23" s="129" t="s">
        <v>145</v>
      </c>
      <c r="B23" s="129"/>
      <c r="C23" s="129"/>
      <c r="D23" s="130">
        <v>362770168</v>
      </c>
      <c r="E23" s="131"/>
    </row>
    <row r="24" spans="1:5" ht="17.100000000000001" customHeight="1">
      <c r="A24" s="129" t="s">
        <v>194</v>
      </c>
      <c r="B24" s="129"/>
      <c r="C24" s="129"/>
      <c r="D24" s="130">
        <v>45707965658</v>
      </c>
      <c r="E24" s="131"/>
    </row>
    <row r="25" spans="1:5" ht="17.100000000000001" customHeight="1">
      <c r="A25" s="129" t="s">
        <v>195</v>
      </c>
      <c r="B25" s="129"/>
      <c r="C25" s="129"/>
      <c r="D25" s="130">
        <v>9407487415</v>
      </c>
      <c r="E25" s="131"/>
    </row>
    <row r="26" spans="1:5" ht="17.100000000000001" customHeight="1">
      <c r="A26" s="129" t="s">
        <v>196</v>
      </c>
      <c r="B26" s="129"/>
      <c r="C26" s="129"/>
      <c r="D26" s="130">
        <v>20050204124</v>
      </c>
      <c r="E26" s="131"/>
    </row>
    <row r="27" spans="1:5" ht="17.100000000000001" customHeight="1">
      <c r="A27" s="129" t="s">
        <v>197</v>
      </c>
      <c r="B27" s="129"/>
      <c r="C27" s="129"/>
      <c r="D27" s="130">
        <v>16170107000</v>
      </c>
      <c r="E27" s="131"/>
    </row>
    <row r="28" spans="1:5" ht="17.100000000000001" customHeight="1">
      <c r="A28" s="129" t="s">
        <v>157</v>
      </c>
      <c r="B28" s="129"/>
      <c r="C28" s="129"/>
      <c r="D28" s="130">
        <v>80167119</v>
      </c>
      <c r="E28" s="131"/>
    </row>
    <row r="29" spans="1:5" ht="17.100000000000001" customHeight="1">
      <c r="A29" s="129" t="s">
        <v>198</v>
      </c>
      <c r="B29" s="129"/>
      <c r="C29" s="129"/>
      <c r="D29" s="130">
        <v>3620115986</v>
      </c>
      <c r="E29" s="131"/>
    </row>
    <row r="30" spans="1:5" ht="17.100000000000001" customHeight="1">
      <c r="A30" s="129" t="s">
        <v>199</v>
      </c>
      <c r="B30" s="129"/>
      <c r="C30" s="129"/>
      <c r="D30" s="130">
        <v>1937438647</v>
      </c>
      <c r="E30" s="131"/>
    </row>
    <row r="31" spans="1:5" ht="17.100000000000001" customHeight="1">
      <c r="A31" s="129" t="s">
        <v>127</v>
      </c>
      <c r="B31" s="129"/>
      <c r="C31" s="129"/>
      <c r="D31" s="130">
        <v>1682677339</v>
      </c>
      <c r="E31" s="131"/>
    </row>
    <row r="32" spans="1:5" ht="17.100000000000001" customHeight="1">
      <c r="A32" s="133" t="s">
        <v>200</v>
      </c>
      <c r="B32" s="133"/>
      <c r="C32" s="133"/>
      <c r="D32" s="134">
        <v>107403235583</v>
      </c>
      <c r="E32" s="135"/>
    </row>
    <row r="33" spans="1:5" ht="17.100000000000001" customHeight="1">
      <c r="A33" s="129" t="s">
        <v>201</v>
      </c>
      <c r="B33" s="129"/>
      <c r="C33" s="129"/>
      <c r="D33" s="130">
        <v>644627161</v>
      </c>
      <c r="E33" s="131"/>
    </row>
    <row r="34" spans="1:5" ht="17.100000000000001" customHeight="1">
      <c r="A34" s="129" t="s">
        <v>202</v>
      </c>
      <c r="B34" s="129"/>
      <c r="C34" s="129"/>
      <c r="D34" s="130">
        <v>117716171</v>
      </c>
      <c r="E34" s="131"/>
    </row>
    <row r="35" spans="1:5" ht="17.100000000000001" customHeight="1">
      <c r="A35" s="129" t="s">
        <v>203</v>
      </c>
      <c r="B35" s="129"/>
      <c r="C35" s="129"/>
      <c r="D35" s="130">
        <v>526754542</v>
      </c>
      <c r="E35" s="131"/>
    </row>
    <row r="36" spans="1:5" ht="17.100000000000001" customHeight="1">
      <c r="A36" s="129" t="s">
        <v>204</v>
      </c>
      <c r="B36" s="129"/>
      <c r="C36" s="129"/>
      <c r="D36" s="130" t="s">
        <v>25</v>
      </c>
      <c r="E36" s="131"/>
    </row>
    <row r="37" spans="1:5" ht="17.100000000000001" customHeight="1">
      <c r="A37" s="129" t="s">
        <v>205</v>
      </c>
      <c r="B37" s="129"/>
      <c r="C37" s="129"/>
      <c r="D37" s="130" t="s">
        <v>25</v>
      </c>
      <c r="E37" s="131"/>
    </row>
    <row r="38" spans="1:5" ht="17.100000000000001" customHeight="1">
      <c r="A38" s="129" t="s">
        <v>127</v>
      </c>
      <c r="B38" s="129"/>
      <c r="C38" s="129"/>
      <c r="D38" s="130">
        <v>156448</v>
      </c>
      <c r="E38" s="131"/>
    </row>
    <row r="39" spans="1:5" ht="17.100000000000001" customHeight="1">
      <c r="A39" s="129" t="s">
        <v>206</v>
      </c>
      <c r="B39" s="129"/>
      <c r="C39" s="129"/>
      <c r="D39" s="130">
        <v>26371023</v>
      </c>
      <c r="E39" s="131"/>
    </row>
    <row r="40" spans="1:5" ht="17.100000000000001" customHeight="1">
      <c r="A40" s="129" t="s">
        <v>207</v>
      </c>
      <c r="B40" s="129"/>
      <c r="C40" s="129"/>
      <c r="D40" s="130">
        <v>24161682</v>
      </c>
      <c r="E40" s="131"/>
    </row>
    <row r="41" spans="1:5" ht="17.100000000000001" customHeight="1">
      <c r="A41" s="129" t="s">
        <v>127</v>
      </c>
      <c r="B41" s="129"/>
      <c r="C41" s="129"/>
      <c r="D41" s="130">
        <v>2209341</v>
      </c>
      <c r="E41" s="131"/>
    </row>
    <row r="42" spans="1:5" ht="17.100000000000001" customHeight="1">
      <c r="A42" s="133" t="s">
        <v>208</v>
      </c>
      <c r="B42" s="133"/>
      <c r="C42" s="133"/>
      <c r="D42" s="134">
        <v>108021491721</v>
      </c>
      <c r="E42" s="135"/>
    </row>
    <row r="43" spans="1:5" ht="17.100000000000001" customHeight="1">
      <c r="A43" s="12"/>
      <c r="B43" s="12"/>
      <c r="C43" s="12"/>
      <c r="D43" s="12"/>
      <c r="E43" s="12"/>
    </row>
    <row r="44" spans="1:5">
      <c r="A44" s="3"/>
    </row>
    <row r="45" spans="1:5">
      <c r="A45" s="3"/>
    </row>
    <row r="46" spans="1:5">
      <c r="A46" s="3"/>
    </row>
  </sheetData>
  <mergeCells count="75">
    <mergeCell ref="A42:C42"/>
    <mergeCell ref="D42:E42"/>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8:C8"/>
    <mergeCell ref="D8:E8"/>
    <mergeCell ref="A2:E2"/>
    <mergeCell ref="A3:E3"/>
    <mergeCell ref="A7:C7"/>
    <mergeCell ref="D7:E7"/>
    <mergeCell ref="A4:E4"/>
  </mergeCells>
  <phoneticPr fontId="10"/>
  <printOptions horizontalCentered="1"/>
  <pageMargins left="0.3888888888888889" right="0.3888888888888889" top="0.3888888888888889" bottom="0.3888888888888889" header="0.19444444444444445" footer="0.1944444444444444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tint="0.79998168889431442"/>
    <pageSetUpPr fitToPage="1"/>
  </sheetPr>
  <dimension ref="A1:E27"/>
  <sheetViews>
    <sheetView workbookViewId="0">
      <selection sqref="A1:XFD1048576"/>
    </sheetView>
  </sheetViews>
  <sheetFormatPr defaultColWidth="8.875" defaultRowHeight="11.25"/>
  <cols>
    <col min="1" max="1" width="30.875" style="29" customWidth="1"/>
    <col min="2" max="7" width="18.875" style="29" customWidth="1"/>
    <col min="8" max="16384" width="8.875" style="29"/>
  </cols>
  <sheetData>
    <row r="1" spans="1:5" ht="17.100000000000001" customHeight="1">
      <c r="E1" s="9" t="s">
        <v>209</v>
      </c>
    </row>
    <row r="2" spans="1:5" ht="21">
      <c r="A2" s="126" t="s">
        <v>405</v>
      </c>
      <c r="B2" s="127"/>
      <c r="C2" s="127"/>
      <c r="D2" s="127"/>
      <c r="E2" s="127"/>
    </row>
    <row r="3" spans="1:5" ht="13.5">
      <c r="A3" s="128" t="s">
        <v>475</v>
      </c>
      <c r="B3" s="127"/>
      <c r="C3" s="127"/>
      <c r="D3" s="127"/>
      <c r="E3" s="127"/>
    </row>
    <row r="4" spans="1:5" ht="13.5">
      <c r="A4" s="128" t="s">
        <v>476</v>
      </c>
      <c r="B4" s="127"/>
      <c r="C4" s="127"/>
      <c r="D4" s="127"/>
      <c r="E4" s="127"/>
    </row>
    <row r="5" spans="1:5" ht="13.5">
      <c r="A5" s="10" t="s">
        <v>407</v>
      </c>
    </row>
    <row r="6" spans="1:5" ht="17.100000000000001" customHeight="1">
      <c r="A6" s="10" t="s">
        <v>395</v>
      </c>
      <c r="E6" s="11" t="s">
        <v>112</v>
      </c>
    </row>
    <row r="7" spans="1:5" ht="27" customHeight="1">
      <c r="A7" s="33" t="s">
        <v>113</v>
      </c>
      <c r="B7" s="33" t="s">
        <v>10</v>
      </c>
      <c r="C7" s="33" t="s">
        <v>210</v>
      </c>
      <c r="D7" s="33" t="s">
        <v>211</v>
      </c>
      <c r="E7" s="33"/>
    </row>
    <row r="8" spans="1:5" ht="17.100000000000001" customHeight="1">
      <c r="A8" s="34" t="s">
        <v>212</v>
      </c>
      <c r="B8" s="35">
        <v>435088745104</v>
      </c>
      <c r="C8" s="35">
        <v>565681604502</v>
      </c>
      <c r="D8" s="35">
        <v>-130592859398</v>
      </c>
      <c r="E8" s="36"/>
    </row>
    <row r="9" spans="1:5" ht="17.100000000000001" customHeight="1">
      <c r="A9" s="30" t="s">
        <v>213</v>
      </c>
      <c r="B9" s="31">
        <v>-108021491721</v>
      </c>
      <c r="C9" s="32"/>
      <c r="D9" s="31">
        <v>-108021491721</v>
      </c>
      <c r="E9" s="32"/>
    </row>
    <row r="10" spans="1:5" ht="17.100000000000001" customHeight="1">
      <c r="A10" s="30" t="s">
        <v>214</v>
      </c>
      <c r="B10" s="31">
        <v>92741885920</v>
      </c>
      <c r="C10" s="32"/>
      <c r="D10" s="31">
        <v>92741885920</v>
      </c>
      <c r="E10" s="32"/>
    </row>
    <row r="11" spans="1:5" ht="17.100000000000001" customHeight="1">
      <c r="A11" s="30" t="s">
        <v>215</v>
      </c>
      <c r="B11" s="31">
        <v>69679517924</v>
      </c>
      <c r="C11" s="32"/>
      <c r="D11" s="31">
        <v>69679517924</v>
      </c>
      <c r="E11" s="32"/>
    </row>
    <row r="12" spans="1:5" ht="17.100000000000001" customHeight="1">
      <c r="A12" s="30" t="s">
        <v>216</v>
      </c>
      <c r="B12" s="31">
        <v>23062367996</v>
      </c>
      <c r="C12" s="32"/>
      <c r="D12" s="31">
        <v>23062367996</v>
      </c>
      <c r="E12" s="32"/>
    </row>
    <row r="13" spans="1:5" ht="17.100000000000001" customHeight="1">
      <c r="A13" s="34" t="s">
        <v>217</v>
      </c>
      <c r="B13" s="35">
        <v>-15279605801</v>
      </c>
      <c r="C13" s="36"/>
      <c r="D13" s="35">
        <v>-15279605801</v>
      </c>
      <c r="E13" s="36"/>
    </row>
    <row r="14" spans="1:5" ht="17.100000000000001" customHeight="1">
      <c r="A14" s="30" t="s">
        <v>218</v>
      </c>
      <c r="B14" s="32"/>
      <c r="C14" s="31">
        <v>-11937692111</v>
      </c>
      <c r="D14" s="31">
        <v>11937692111</v>
      </c>
      <c r="E14" s="32"/>
    </row>
    <row r="15" spans="1:5" ht="17.100000000000001" customHeight="1">
      <c r="A15" s="30" t="s">
        <v>219</v>
      </c>
      <c r="B15" s="32"/>
      <c r="C15" s="31">
        <v>13523871610</v>
      </c>
      <c r="D15" s="31">
        <v>-13523871610</v>
      </c>
      <c r="E15" s="32"/>
    </row>
    <row r="16" spans="1:5" ht="17.100000000000001" customHeight="1">
      <c r="A16" s="30" t="s">
        <v>220</v>
      </c>
      <c r="B16" s="32"/>
      <c r="C16" s="31">
        <v>-22163435041</v>
      </c>
      <c r="D16" s="31">
        <v>22163435041</v>
      </c>
      <c r="E16" s="32"/>
    </row>
    <row r="17" spans="1:5" ht="17.100000000000001" customHeight="1">
      <c r="A17" s="30" t="s">
        <v>221</v>
      </c>
      <c r="B17" s="32"/>
      <c r="C17" s="31">
        <v>831515540</v>
      </c>
      <c r="D17" s="31">
        <v>-831515540</v>
      </c>
      <c r="E17" s="32"/>
    </row>
    <row r="18" spans="1:5" ht="17.100000000000001" customHeight="1">
      <c r="A18" s="30" t="s">
        <v>222</v>
      </c>
      <c r="B18" s="32"/>
      <c r="C18" s="31">
        <v>-4129644220</v>
      </c>
      <c r="D18" s="31">
        <v>4129644220</v>
      </c>
      <c r="E18" s="32"/>
    </row>
    <row r="19" spans="1:5" ht="17.100000000000001" customHeight="1">
      <c r="A19" s="30" t="s">
        <v>223</v>
      </c>
      <c r="B19" s="31" t="s">
        <v>25</v>
      </c>
      <c r="C19" s="31" t="s">
        <v>25</v>
      </c>
      <c r="D19" s="32"/>
      <c r="E19" s="32"/>
    </row>
    <row r="20" spans="1:5" ht="17.100000000000001" customHeight="1">
      <c r="A20" s="30" t="s">
        <v>224</v>
      </c>
      <c r="B20" s="31">
        <v>-215633159</v>
      </c>
      <c r="C20" s="31">
        <v>-215633159</v>
      </c>
      <c r="D20" s="32"/>
      <c r="E20" s="32"/>
    </row>
    <row r="21" spans="1:5" ht="17.100000000000001" customHeight="1">
      <c r="A21" s="30" t="s">
        <v>225</v>
      </c>
      <c r="B21" s="31" t="s">
        <v>25</v>
      </c>
      <c r="C21" s="31" t="s">
        <v>25</v>
      </c>
      <c r="D21" s="31" t="s">
        <v>25</v>
      </c>
      <c r="E21" s="32"/>
    </row>
    <row r="22" spans="1:5" ht="17.100000000000001" customHeight="1">
      <c r="A22" s="34" t="s">
        <v>226</v>
      </c>
      <c r="B22" s="35">
        <v>-15495238960</v>
      </c>
      <c r="C22" s="35">
        <v>-12153325270</v>
      </c>
      <c r="D22" s="35">
        <v>-3341913690</v>
      </c>
      <c r="E22" s="36"/>
    </row>
    <row r="23" spans="1:5" ht="17.100000000000001" customHeight="1">
      <c r="A23" s="34" t="s">
        <v>227</v>
      </c>
      <c r="B23" s="35">
        <v>419593506144</v>
      </c>
      <c r="C23" s="35">
        <v>553528279232</v>
      </c>
      <c r="D23" s="35">
        <v>-133934773088</v>
      </c>
      <c r="E23" s="36"/>
    </row>
    <row r="24" spans="1:5" ht="17.100000000000001" customHeight="1">
      <c r="A24" s="12"/>
      <c r="B24" s="12"/>
      <c r="C24" s="12"/>
      <c r="D24" s="12"/>
      <c r="E24" s="12"/>
    </row>
    <row r="25" spans="1:5">
      <c r="A25" s="3"/>
    </row>
    <row r="26" spans="1:5">
      <c r="A26" s="3"/>
    </row>
    <row r="27" spans="1:5">
      <c r="A27" s="3"/>
    </row>
  </sheetData>
  <mergeCells count="3">
    <mergeCell ref="A2:E2"/>
    <mergeCell ref="A3:E3"/>
    <mergeCell ref="A4:E4"/>
  </mergeCells>
  <phoneticPr fontId="10"/>
  <printOptions horizontalCentered="1"/>
  <pageMargins left="0.3888888888888889" right="0.3888888888888889" top="0.3888888888888889" bottom="0.3888888888888889" header="0.19444444444444445" footer="0.194444444444444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3"/>
  <sheetViews>
    <sheetView workbookViewId="0">
      <selection activeCell="A28" sqref="A28"/>
    </sheetView>
  </sheetViews>
  <sheetFormatPr defaultColWidth="8.875" defaultRowHeight="11.25"/>
  <cols>
    <col min="1" max="1" width="22.5" style="45" customWidth="1"/>
    <col min="2" max="11" width="15.875" style="45" customWidth="1"/>
    <col min="12" max="16384" width="8.875" style="45"/>
  </cols>
  <sheetData>
    <row r="1" spans="1:9" ht="21">
      <c r="A1" s="91" t="s">
        <v>342</v>
      </c>
      <c r="B1" s="91"/>
      <c r="C1" s="91"/>
      <c r="D1" s="91"/>
      <c r="E1" s="91"/>
      <c r="F1" s="91"/>
      <c r="G1" s="91"/>
      <c r="H1" s="91"/>
      <c r="I1" s="91"/>
    </row>
    <row r="2" spans="1:9" ht="13.5">
      <c r="A2" s="46" t="s">
        <v>407</v>
      </c>
      <c r="B2" s="46"/>
      <c r="C2" s="46"/>
      <c r="D2" s="46"/>
      <c r="E2" s="46"/>
      <c r="F2" s="46"/>
      <c r="G2" s="46"/>
      <c r="H2" s="46"/>
      <c r="I2" s="47" t="s">
        <v>486</v>
      </c>
    </row>
    <row r="3" spans="1:9" ht="13.5">
      <c r="A3" s="46" t="s">
        <v>395</v>
      </c>
      <c r="B3" s="46"/>
      <c r="C3" s="46"/>
      <c r="D3" s="46"/>
      <c r="E3" s="46"/>
      <c r="F3" s="46"/>
      <c r="G3" s="46"/>
      <c r="H3" s="46"/>
      <c r="I3" s="46"/>
    </row>
    <row r="4" spans="1:9" ht="13.5">
      <c r="A4" s="46"/>
      <c r="B4" s="46"/>
      <c r="C4" s="46"/>
      <c r="D4" s="46"/>
      <c r="E4" s="46"/>
      <c r="F4" s="46"/>
      <c r="G4" s="46"/>
      <c r="H4" s="46"/>
      <c r="I4" s="47" t="s">
        <v>499</v>
      </c>
    </row>
    <row r="5" spans="1:9" ht="22.5">
      <c r="A5" s="48" t="s">
        <v>82</v>
      </c>
      <c r="B5" s="49" t="s">
        <v>343</v>
      </c>
      <c r="C5" s="48" t="s">
        <v>344</v>
      </c>
      <c r="D5" s="48" t="s">
        <v>345</v>
      </c>
      <c r="E5" s="48" t="s">
        <v>346</v>
      </c>
      <c r="F5" s="48" t="s">
        <v>347</v>
      </c>
      <c r="G5" s="48" t="s">
        <v>348</v>
      </c>
      <c r="H5" s="48" t="s">
        <v>349</v>
      </c>
      <c r="I5" s="48" t="s">
        <v>10</v>
      </c>
    </row>
    <row r="6" spans="1:9">
      <c r="A6" s="50" t="s">
        <v>331</v>
      </c>
      <c r="B6" s="73">
        <v>18574670029</v>
      </c>
      <c r="C6" s="73">
        <v>89123103043</v>
      </c>
      <c r="D6" s="73">
        <v>11305648703</v>
      </c>
      <c r="E6" s="73">
        <v>17477308774</v>
      </c>
      <c r="F6" s="73">
        <v>7368363590</v>
      </c>
      <c r="G6" s="73">
        <v>5553000482</v>
      </c>
      <c r="H6" s="73">
        <v>31477669675</v>
      </c>
      <c r="I6" s="73">
        <v>181855688762</v>
      </c>
    </row>
    <row r="7" spans="1:9">
      <c r="A7" s="50" t="s">
        <v>332</v>
      </c>
      <c r="B7" s="73">
        <v>11992192586</v>
      </c>
      <c r="C7" s="73">
        <v>30580366975</v>
      </c>
      <c r="D7" s="73">
        <v>4205338918</v>
      </c>
      <c r="E7" s="73">
        <v>3791665697</v>
      </c>
      <c r="F7" s="73">
        <v>2714121775</v>
      </c>
      <c r="G7" s="73">
        <v>1069133503</v>
      </c>
      <c r="H7" s="73">
        <v>11106531466</v>
      </c>
      <c r="I7" s="73">
        <v>65618659588</v>
      </c>
    </row>
    <row r="8" spans="1:9">
      <c r="A8" s="50" t="s">
        <v>333</v>
      </c>
      <c r="B8" s="73" t="s">
        <v>25</v>
      </c>
      <c r="C8" s="73" t="s">
        <v>25</v>
      </c>
      <c r="D8" s="73" t="s">
        <v>25</v>
      </c>
      <c r="E8" s="73" t="s">
        <v>25</v>
      </c>
      <c r="F8" s="73">
        <v>2570880000</v>
      </c>
      <c r="G8" s="73" t="s">
        <v>25</v>
      </c>
      <c r="H8" s="73" t="s">
        <v>25</v>
      </c>
      <c r="I8" s="73">
        <v>2570880000</v>
      </c>
    </row>
    <row r="9" spans="1:9">
      <c r="A9" s="50" t="s">
        <v>334</v>
      </c>
      <c r="B9" s="73">
        <v>6284366188</v>
      </c>
      <c r="C9" s="73">
        <v>56085570731</v>
      </c>
      <c r="D9" s="73">
        <v>6922805617</v>
      </c>
      <c r="E9" s="73">
        <v>13466659595</v>
      </c>
      <c r="F9" s="73">
        <v>1282871623</v>
      </c>
      <c r="G9" s="73">
        <v>3477782922</v>
      </c>
      <c r="H9" s="73">
        <v>19948372669</v>
      </c>
      <c r="I9" s="73">
        <v>108149941620</v>
      </c>
    </row>
    <row r="10" spans="1:9">
      <c r="A10" s="50" t="s">
        <v>335</v>
      </c>
      <c r="B10" s="73">
        <v>99811253</v>
      </c>
      <c r="C10" s="73">
        <v>2277210045</v>
      </c>
      <c r="D10" s="73">
        <v>177504168</v>
      </c>
      <c r="E10" s="73">
        <v>207656442</v>
      </c>
      <c r="F10" s="73">
        <v>319988742</v>
      </c>
      <c r="G10" s="73">
        <v>951660697</v>
      </c>
      <c r="H10" s="73">
        <v>355753087</v>
      </c>
      <c r="I10" s="73">
        <v>4470950757</v>
      </c>
    </row>
    <row r="11" spans="1:9">
      <c r="A11" s="50" t="s">
        <v>336</v>
      </c>
      <c r="B11" s="73">
        <v>2</v>
      </c>
      <c r="C11" s="73" t="s">
        <v>25</v>
      </c>
      <c r="D11" s="73" t="s">
        <v>25</v>
      </c>
      <c r="E11" s="73" t="s">
        <v>25</v>
      </c>
      <c r="F11" s="73" t="s">
        <v>25</v>
      </c>
      <c r="G11" s="73" t="s">
        <v>25</v>
      </c>
      <c r="H11" s="73" t="s">
        <v>25</v>
      </c>
      <c r="I11" s="73">
        <v>2</v>
      </c>
    </row>
    <row r="12" spans="1:9">
      <c r="A12" s="50" t="s">
        <v>337</v>
      </c>
      <c r="B12" s="73" t="s">
        <v>25</v>
      </c>
      <c r="C12" s="73" t="s">
        <v>25</v>
      </c>
      <c r="D12" s="73" t="s">
        <v>25</v>
      </c>
      <c r="E12" s="73" t="s">
        <v>25</v>
      </c>
      <c r="F12" s="73" t="s">
        <v>25</v>
      </c>
      <c r="G12" s="73" t="s">
        <v>25</v>
      </c>
      <c r="H12" s="73" t="s">
        <v>25</v>
      </c>
      <c r="I12" s="73" t="s">
        <v>25</v>
      </c>
    </row>
    <row r="13" spans="1:9">
      <c r="A13" s="50" t="s">
        <v>338</v>
      </c>
      <c r="B13" s="73" t="s">
        <v>25</v>
      </c>
      <c r="C13" s="73" t="s">
        <v>25</v>
      </c>
      <c r="D13" s="73" t="s">
        <v>25</v>
      </c>
      <c r="E13" s="73" t="s">
        <v>25</v>
      </c>
      <c r="F13" s="73" t="s">
        <v>25</v>
      </c>
      <c r="G13" s="73" t="s">
        <v>25</v>
      </c>
      <c r="H13" s="73" t="s">
        <v>25</v>
      </c>
      <c r="I13" s="73" t="s">
        <v>25</v>
      </c>
    </row>
    <row r="14" spans="1:9">
      <c r="A14" s="50" t="s">
        <v>497</v>
      </c>
      <c r="B14" s="73" t="s">
        <v>25</v>
      </c>
      <c r="C14" s="73" t="s">
        <v>25</v>
      </c>
      <c r="D14" s="73" t="s">
        <v>25</v>
      </c>
      <c r="E14" s="73" t="s">
        <v>25</v>
      </c>
      <c r="F14" s="73" t="s">
        <v>25</v>
      </c>
      <c r="G14" s="73" t="s">
        <v>25</v>
      </c>
      <c r="H14" s="73" t="s">
        <v>25</v>
      </c>
      <c r="I14" s="73" t="s">
        <v>25</v>
      </c>
    </row>
    <row r="15" spans="1:9">
      <c r="A15" s="50" t="s">
        <v>339</v>
      </c>
      <c r="B15" s="73">
        <v>198300000</v>
      </c>
      <c r="C15" s="73">
        <v>179955292</v>
      </c>
      <c r="D15" s="73" t="s">
        <v>25</v>
      </c>
      <c r="E15" s="73">
        <v>11327040</v>
      </c>
      <c r="F15" s="73">
        <v>480501450</v>
      </c>
      <c r="G15" s="73">
        <v>54423360</v>
      </c>
      <c r="H15" s="73">
        <v>67012453</v>
      </c>
      <c r="I15" s="73">
        <v>1045256795</v>
      </c>
    </row>
    <row r="16" spans="1:9">
      <c r="A16" s="50" t="s">
        <v>340</v>
      </c>
      <c r="B16" s="73">
        <v>296089266403</v>
      </c>
      <c r="C16" s="73">
        <v>27812810</v>
      </c>
      <c r="D16" s="73">
        <v>7555965</v>
      </c>
      <c r="E16" s="73">
        <v>148612170</v>
      </c>
      <c r="F16" s="73">
        <v>16197074548</v>
      </c>
      <c r="G16" s="73">
        <v>779003</v>
      </c>
      <c r="H16" s="73">
        <v>258698760</v>
      </c>
      <c r="I16" s="73">
        <v>312845664690</v>
      </c>
    </row>
    <row r="17" spans="1:9">
      <c r="A17" s="50" t="s">
        <v>332</v>
      </c>
      <c r="B17" s="73">
        <v>40515254202</v>
      </c>
      <c r="C17" s="73" t="s">
        <v>477</v>
      </c>
      <c r="D17" s="73" t="s">
        <v>477</v>
      </c>
      <c r="E17" s="73">
        <v>10517136</v>
      </c>
      <c r="F17" s="73">
        <v>7164610123</v>
      </c>
      <c r="G17" s="73">
        <v>3</v>
      </c>
      <c r="H17" s="73">
        <v>258324028</v>
      </c>
      <c r="I17" s="73">
        <v>47963245492</v>
      </c>
    </row>
    <row r="18" spans="1:9">
      <c r="A18" s="50" t="s">
        <v>334</v>
      </c>
      <c r="B18" s="73">
        <v>686868488</v>
      </c>
      <c r="C18" s="73">
        <v>22771102</v>
      </c>
      <c r="D18" s="73" t="s">
        <v>477</v>
      </c>
      <c r="E18" s="73">
        <v>3654421</v>
      </c>
      <c r="F18" s="73">
        <v>5060002</v>
      </c>
      <c r="G18" s="73" t="s">
        <v>477</v>
      </c>
      <c r="H18" s="73">
        <v>1</v>
      </c>
      <c r="I18" s="73">
        <v>718354014</v>
      </c>
    </row>
    <row r="19" spans="1:9">
      <c r="A19" s="50" t="s">
        <v>335</v>
      </c>
      <c r="B19" s="73">
        <v>251759464738</v>
      </c>
      <c r="C19" s="73">
        <v>5041708</v>
      </c>
      <c r="D19" s="73">
        <v>7555965</v>
      </c>
      <c r="E19" s="73">
        <v>116182575</v>
      </c>
      <c r="F19" s="73">
        <v>8999565316</v>
      </c>
      <c r="G19" s="73" t="s">
        <v>477</v>
      </c>
      <c r="H19" s="73">
        <v>374731</v>
      </c>
      <c r="I19" s="73">
        <v>260969800336</v>
      </c>
    </row>
    <row r="20" spans="1:9">
      <c r="A20" s="50" t="s">
        <v>497</v>
      </c>
      <c r="B20" s="73">
        <v>19461428</v>
      </c>
      <c r="C20" s="73" t="s">
        <v>25</v>
      </c>
      <c r="D20" s="73" t="s">
        <v>25</v>
      </c>
      <c r="E20" s="73" t="s">
        <v>25</v>
      </c>
      <c r="F20" s="73" t="s">
        <v>25</v>
      </c>
      <c r="G20" s="73" t="s">
        <v>25</v>
      </c>
      <c r="H20" s="73" t="s">
        <v>25</v>
      </c>
      <c r="I20" s="73">
        <v>30431156</v>
      </c>
    </row>
    <row r="21" spans="1:9">
      <c r="A21" s="50" t="s">
        <v>498</v>
      </c>
      <c r="B21" s="73">
        <v>3108217547</v>
      </c>
      <c r="C21" s="73" t="s">
        <v>25</v>
      </c>
      <c r="D21" s="73" t="s">
        <v>25</v>
      </c>
      <c r="E21" s="73">
        <v>18258038</v>
      </c>
      <c r="F21" s="73">
        <v>27839107</v>
      </c>
      <c r="G21" s="73">
        <v>779000</v>
      </c>
      <c r="H21" s="73" t="s">
        <v>25</v>
      </c>
      <c r="I21" s="73">
        <v>3163833692</v>
      </c>
    </row>
    <row r="22" spans="1:9">
      <c r="A22" s="50" t="s">
        <v>341</v>
      </c>
      <c r="B22" s="73">
        <v>557976736</v>
      </c>
      <c r="C22" s="73">
        <v>251366912</v>
      </c>
      <c r="D22" s="73">
        <v>18278423</v>
      </c>
      <c r="E22" s="73">
        <v>28142375</v>
      </c>
      <c r="F22" s="73">
        <v>20591461</v>
      </c>
      <c r="G22" s="73">
        <v>564886370</v>
      </c>
      <c r="H22" s="73">
        <v>139880589</v>
      </c>
      <c r="I22" s="73">
        <v>1602397036</v>
      </c>
    </row>
    <row r="23" spans="1:9">
      <c r="A23" s="50" t="s">
        <v>10</v>
      </c>
      <c r="B23" s="73">
        <v>315221913168</v>
      </c>
      <c r="C23" s="73">
        <v>89402282765</v>
      </c>
      <c r="D23" s="73">
        <v>11331483091</v>
      </c>
      <c r="E23" s="73">
        <v>17654063319</v>
      </c>
      <c r="F23" s="73">
        <v>23586029599</v>
      </c>
      <c r="G23" s="73">
        <v>6118665855</v>
      </c>
      <c r="H23" s="73">
        <v>31876249024</v>
      </c>
      <c r="I23" s="73">
        <v>496303750488</v>
      </c>
    </row>
  </sheetData>
  <mergeCells count="1">
    <mergeCell ref="A1:I1"/>
  </mergeCells>
  <phoneticPr fontId="10"/>
  <printOptions horizontalCentered="1"/>
  <pageMargins left="0.59055118110236227" right="0.39370078740157483" top="0.39370078740157483" bottom="0.39370078740157483" header="0.19685039370078741" footer="0.19685039370078741"/>
  <pageSetup paperSize="9" scale="84" orientation="landscape" r:id="rId1"/>
  <headerFooter>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tint="0.79998168889431442"/>
    <pageSetUpPr fitToPage="1"/>
  </sheetPr>
  <dimension ref="A1:E63"/>
  <sheetViews>
    <sheetView workbookViewId="0">
      <selection sqref="A1:XFD1048576"/>
    </sheetView>
  </sheetViews>
  <sheetFormatPr defaultColWidth="8.875" defaultRowHeight="11.25"/>
  <cols>
    <col min="1" max="1" width="42.875" style="29" customWidth="1"/>
    <col min="2" max="3" width="8.875" style="29" hidden="1" customWidth="1"/>
    <col min="4" max="4" width="10.875" style="29" customWidth="1"/>
    <col min="5" max="5" width="15.875" style="29" customWidth="1"/>
    <col min="6" max="7" width="30.875" style="29" customWidth="1"/>
    <col min="8" max="16384" width="8.875" style="29"/>
  </cols>
  <sheetData>
    <row r="1" spans="1:5" ht="17.100000000000001" customHeight="1">
      <c r="E1" s="9" t="s">
        <v>228</v>
      </c>
    </row>
    <row r="2" spans="1:5" ht="21">
      <c r="A2" s="126" t="s">
        <v>404</v>
      </c>
      <c r="B2" s="127"/>
      <c r="C2" s="127"/>
      <c r="D2" s="127"/>
      <c r="E2" s="127"/>
    </row>
    <row r="3" spans="1:5" ht="13.5">
      <c r="A3" s="128" t="s">
        <v>475</v>
      </c>
      <c r="B3" s="127"/>
      <c r="C3" s="127"/>
      <c r="D3" s="127"/>
      <c r="E3" s="127"/>
    </row>
    <row r="4" spans="1:5" ht="13.5">
      <c r="A4" s="128" t="s">
        <v>476</v>
      </c>
      <c r="B4" s="127"/>
      <c r="C4" s="127"/>
      <c r="D4" s="127"/>
      <c r="E4" s="127"/>
    </row>
    <row r="5" spans="1:5" ht="13.5">
      <c r="A5" s="10" t="s">
        <v>407</v>
      </c>
    </row>
    <row r="6" spans="1:5" ht="17.100000000000001" customHeight="1">
      <c r="A6" s="10" t="s">
        <v>395</v>
      </c>
      <c r="E6" s="11" t="s">
        <v>112</v>
      </c>
    </row>
    <row r="7" spans="1:5" ht="27" customHeight="1">
      <c r="A7" s="132" t="s">
        <v>113</v>
      </c>
      <c r="B7" s="132"/>
      <c r="C7" s="132"/>
      <c r="D7" s="132" t="s">
        <v>97</v>
      </c>
      <c r="E7" s="132"/>
    </row>
    <row r="8" spans="1:5" ht="17.100000000000001" customHeight="1">
      <c r="A8" s="129" t="s">
        <v>229</v>
      </c>
      <c r="B8" s="129"/>
      <c r="C8" s="129"/>
      <c r="D8" s="131"/>
      <c r="E8" s="131"/>
    </row>
    <row r="9" spans="1:5" ht="17.100000000000001" customHeight="1">
      <c r="A9" s="129" t="s">
        <v>230</v>
      </c>
      <c r="B9" s="129"/>
      <c r="C9" s="129"/>
      <c r="D9" s="130">
        <v>89121619184</v>
      </c>
      <c r="E9" s="131"/>
    </row>
    <row r="10" spans="1:5" ht="17.100000000000001" customHeight="1">
      <c r="A10" s="129" t="s">
        <v>231</v>
      </c>
      <c r="B10" s="129"/>
      <c r="C10" s="129"/>
      <c r="D10" s="130">
        <v>41469247132</v>
      </c>
      <c r="E10" s="131"/>
    </row>
    <row r="11" spans="1:5" ht="17.100000000000001" customHeight="1">
      <c r="A11" s="129" t="s">
        <v>232</v>
      </c>
      <c r="B11" s="129"/>
      <c r="C11" s="129"/>
      <c r="D11" s="130">
        <v>18842877881</v>
      </c>
      <c r="E11" s="131"/>
    </row>
    <row r="12" spans="1:5" ht="17.100000000000001" customHeight="1">
      <c r="A12" s="129" t="s">
        <v>233</v>
      </c>
      <c r="B12" s="129"/>
      <c r="C12" s="129"/>
      <c r="D12" s="130">
        <v>21754328879</v>
      </c>
      <c r="E12" s="131"/>
    </row>
    <row r="13" spans="1:5" ht="17.100000000000001" customHeight="1">
      <c r="A13" s="129" t="s">
        <v>234</v>
      </c>
      <c r="B13" s="129"/>
      <c r="C13" s="129"/>
      <c r="D13" s="130">
        <v>505807745</v>
      </c>
      <c r="E13" s="131"/>
    </row>
    <row r="14" spans="1:5" ht="17.100000000000001" customHeight="1">
      <c r="A14" s="129" t="s">
        <v>235</v>
      </c>
      <c r="B14" s="129"/>
      <c r="C14" s="129"/>
      <c r="D14" s="130">
        <v>366232627</v>
      </c>
      <c r="E14" s="131"/>
    </row>
    <row r="15" spans="1:5" ht="17.100000000000001" customHeight="1">
      <c r="A15" s="129" t="s">
        <v>236</v>
      </c>
      <c r="B15" s="129"/>
      <c r="C15" s="129"/>
      <c r="D15" s="130">
        <v>47652372052</v>
      </c>
      <c r="E15" s="131"/>
    </row>
    <row r="16" spans="1:5" ht="17.100000000000001" customHeight="1">
      <c r="A16" s="129" t="s">
        <v>237</v>
      </c>
      <c r="B16" s="129"/>
      <c r="C16" s="129"/>
      <c r="D16" s="130">
        <v>11351893809</v>
      </c>
      <c r="E16" s="131"/>
    </row>
    <row r="17" spans="1:5" ht="17.100000000000001" customHeight="1">
      <c r="A17" s="129" t="s">
        <v>238</v>
      </c>
      <c r="B17" s="129"/>
      <c r="C17" s="129"/>
      <c r="D17" s="130">
        <v>20050204124</v>
      </c>
      <c r="E17" s="131"/>
    </row>
    <row r="18" spans="1:5" ht="17.100000000000001" customHeight="1">
      <c r="A18" s="129" t="s">
        <v>239</v>
      </c>
      <c r="B18" s="129"/>
      <c r="C18" s="129"/>
      <c r="D18" s="130">
        <v>16170107000</v>
      </c>
      <c r="E18" s="131"/>
    </row>
    <row r="19" spans="1:5" ht="17.100000000000001" customHeight="1">
      <c r="A19" s="129" t="s">
        <v>235</v>
      </c>
      <c r="B19" s="129"/>
      <c r="C19" s="129"/>
      <c r="D19" s="130">
        <v>80167119</v>
      </c>
      <c r="E19" s="131"/>
    </row>
    <row r="20" spans="1:5" ht="17.100000000000001" customHeight="1">
      <c r="A20" s="129" t="s">
        <v>240</v>
      </c>
      <c r="B20" s="129"/>
      <c r="C20" s="129"/>
      <c r="D20" s="130">
        <v>94596345120</v>
      </c>
      <c r="E20" s="131"/>
    </row>
    <row r="21" spans="1:5" ht="17.100000000000001" customHeight="1">
      <c r="A21" s="129" t="s">
        <v>241</v>
      </c>
      <c r="B21" s="129"/>
      <c r="C21" s="129"/>
      <c r="D21" s="130">
        <v>69591609347</v>
      </c>
      <c r="E21" s="131"/>
    </row>
    <row r="22" spans="1:5" ht="17.100000000000001" customHeight="1">
      <c r="A22" s="129" t="s">
        <v>242</v>
      </c>
      <c r="B22" s="129"/>
      <c r="C22" s="129"/>
      <c r="D22" s="130">
        <v>21341975738</v>
      </c>
      <c r="E22" s="131"/>
    </row>
    <row r="23" spans="1:5" ht="17.100000000000001" customHeight="1">
      <c r="A23" s="129" t="s">
        <v>243</v>
      </c>
      <c r="B23" s="129"/>
      <c r="C23" s="129"/>
      <c r="D23" s="130">
        <v>1978338145</v>
      </c>
      <c r="E23" s="131"/>
    </row>
    <row r="24" spans="1:5" ht="17.100000000000001" customHeight="1">
      <c r="A24" s="129" t="s">
        <v>244</v>
      </c>
      <c r="B24" s="129"/>
      <c r="C24" s="129"/>
      <c r="D24" s="130">
        <v>1684421890</v>
      </c>
      <c r="E24" s="131"/>
    </row>
    <row r="25" spans="1:5" ht="17.100000000000001" customHeight="1">
      <c r="A25" s="129" t="s">
        <v>245</v>
      </c>
      <c r="B25" s="129"/>
      <c r="C25" s="129"/>
      <c r="D25" s="130">
        <v>501617789</v>
      </c>
      <c r="E25" s="131"/>
    </row>
    <row r="26" spans="1:5" ht="17.100000000000001" customHeight="1">
      <c r="A26" s="129" t="s">
        <v>246</v>
      </c>
      <c r="B26" s="129"/>
      <c r="C26" s="129"/>
      <c r="D26" s="130">
        <v>117716171</v>
      </c>
      <c r="E26" s="131"/>
    </row>
    <row r="27" spans="1:5" ht="17.100000000000001" customHeight="1">
      <c r="A27" s="129" t="s">
        <v>247</v>
      </c>
      <c r="B27" s="129"/>
      <c r="C27" s="129"/>
      <c r="D27" s="130">
        <v>383901618</v>
      </c>
      <c r="E27" s="131"/>
    </row>
    <row r="28" spans="1:5" ht="17.100000000000001" customHeight="1">
      <c r="A28" s="129" t="s">
        <v>248</v>
      </c>
      <c r="B28" s="129"/>
      <c r="C28" s="129"/>
      <c r="D28" s="130">
        <v>62681858</v>
      </c>
      <c r="E28" s="131"/>
    </row>
    <row r="29" spans="1:5" ht="17.100000000000001" customHeight="1">
      <c r="A29" s="133" t="s">
        <v>249</v>
      </c>
      <c r="B29" s="133"/>
      <c r="C29" s="133"/>
      <c r="D29" s="134">
        <v>5035790005</v>
      </c>
      <c r="E29" s="135"/>
    </row>
    <row r="30" spans="1:5" ht="17.100000000000001" customHeight="1">
      <c r="A30" s="129" t="s">
        <v>250</v>
      </c>
      <c r="B30" s="129"/>
      <c r="C30" s="129"/>
      <c r="D30" s="131"/>
      <c r="E30" s="131"/>
    </row>
    <row r="31" spans="1:5" ht="17.100000000000001" customHeight="1">
      <c r="A31" s="129" t="s">
        <v>251</v>
      </c>
      <c r="B31" s="129"/>
      <c r="C31" s="129"/>
      <c r="D31" s="130">
        <v>13843418158</v>
      </c>
      <c r="E31" s="131"/>
    </row>
    <row r="32" spans="1:5" ht="17.100000000000001" customHeight="1">
      <c r="A32" s="129" t="s">
        <v>323</v>
      </c>
      <c r="B32" s="129"/>
      <c r="C32" s="129"/>
      <c r="D32" s="130">
        <v>13521662269</v>
      </c>
      <c r="E32" s="131"/>
    </row>
    <row r="33" spans="1:5" ht="17.100000000000001" customHeight="1">
      <c r="A33" s="129" t="s">
        <v>252</v>
      </c>
      <c r="B33" s="129"/>
      <c r="C33" s="129"/>
      <c r="D33" s="130">
        <v>249755889</v>
      </c>
      <c r="E33" s="131"/>
    </row>
    <row r="34" spans="1:5" ht="17.100000000000001" customHeight="1">
      <c r="A34" s="129" t="s">
        <v>253</v>
      </c>
      <c r="B34" s="129"/>
      <c r="C34" s="129"/>
      <c r="D34" s="130">
        <v>44300000</v>
      </c>
      <c r="E34" s="131"/>
    </row>
    <row r="35" spans="1:5" ht="17.100000000000001" customHeight="1">
      <c r="A35" s="129" t="s">
        <v>254</v>
      </c>
      <c r="B35" s="129"/>
      <c r="C35" s="129"/>
      <c r="D35" s="130">
        <v>27700000</v>
      </c>
      <c r="E35" s="131"/>
    </row>
    <row r="36" spans="1:5" ht="17.100000000000001" customHeight="1">
      <c r="A36" s="129" t="s">
        <v>247</v>
      </c>
      <c r="B36" s="129"/>
      <c r="C36" s="129"/>
      <c r="D36" s="130" t="s">
        <v>25</v>
      </c>
      <c r="E36" s="131"/>
    </row>
    <row r="37" spans="1:5" ht="17.100000000000001" customHeight="1">
      <c r="A37" s="129" t="s">
        <v>255</v>
      </c>
      <c r="B37" s="129"/>
      <c r="C37" s="129"/>
      <c r="D37" s="130">
        <v>5236136302</v>
      </c>
      <c r="E37" s="131"/>
    </row>
    <row r="38" spans="1:5" ht="17.100000000000001" customHeight="1">
      <c r="A38" s="129" t="s">
        <v>242</v>
      </c>
      <c r="B38" s="129"/>
      <c r="C38" s="129"/>
      <c r="D38" s="130">
        <v>1657710400</v>
      </c>
      <c r="E38" s="131"/>
    </row>
    <row r="39" spans="1:5" ht="17.100000000000001" customHeight="1">
      <c r="A39" s="129" t="s">
        <v>256</v>
      </c>
      <c r="B39" s="129"/>
      <c r="C39" s="129"/>
      <c r="D39" s="130">
        <v>3414466769</v>
      </c>
      <c r="E39" s="131"/>
    </row>
    <row r="40" spans="1:5" ht="17.100000000000001" customHeight="1">
      <c r="A40" s="129" t="s">
        <v>257</v>
      </c>
      <c r="B40" s="129"/>
      <c r="C40" s="129"/>
      <c r="D40" s="130">
        <v>128044778</v>
      </c>
      <c r="E40" s="131"/>
    </row>
    <row r="41" spans="1:5" ht="17.100000000000001" customHeight="1">
      <c r="A41" s="129" t="s">
        <v>258</v>
      </c>
      <c r="B41" s="129"/>
      <c r="C41" s="129"/>
      <c r="D41" s="130">
        <v>35914355</v>
      </c>
      <c r="E41" s="131"/>
    </row>
    <row r="42" spans="1:5" ht="17.100000000000001" customHeight="1">
      <c r="A42" s="129" t="s">
        <v>244</v>
      </c>
      <c r="B42" s="129"/>
      <c r="C42" s="129"/>
      <c r="D42" s="130" t="s">
        <v>25</v>
      </c>
      <c r="E42" s="131"/>
    </row>
    <row r="43" spans="1:5" ht="17.100000000000001" customHeight="1">
      <c r="A43" s="133" t="s">
        <v>259</v>
      </c>
      <c r="B43" s="133"/>
      <c r="C43" s="133"/>
      <c r="D43" s="134">
        <v>-8607281856</v>
      </c>
      <c r="E43" s="135"/>
    </row>
    <row r="44" spans="1:5" ht="17.100000000000001" customHeight="1">
      <c r="A44" s="129" t="s">
        <v>260</v>
      </c>
      <c r="B44" s="129"/>
      <c r="C44" s="129"/>
      <c r="D44" s="131"/>
      <c r="E44" s="131"/>
    </row>
    <row r="45" spans="1:5" ht="17.100000000000001" customHeight="1">
      <c r="A45" s="129" t="s">
        <v>261</v>
      </c>
      <c r="B45" s="129"/>
      <c r="C45" s="129"/>
      <c r="D45" s="130">
        <v>10349641728</v>
      </c>
      <c r="E45" s="131"/>
    </row>
    <row r="46" spans="1:5" ht="17.100000000000001" customHeight="1">
      <c r="A46" s="129" t="s">
        <v>262</v>
      </c>
      <c r="B46" s="129"/>
      <c r="C46" s="129"/>
      <c r="D46" s="130">
        <v>10349641728</v>
      </c>
      <c r="E46" s="131"/>
    </row>
    <row r="47" spans="1:5" ht="17.100000000000001" customHeight="1">
      <c r="A47" s="129" t="s">
        <v>247</v>
      </c>
      <c r="B47" s="129"/>
      <c r="C47" s="129"/>
      <c r="D47" s="130" t="s">
        <v>25</v>
      </c>
      <c r="E47" s="131"/>
    </row>
    <row r="48" spans="1:5" ht="17.100000000000001" customHeight="1">
      <c r="A48" s="129" t="s">
        <v>263</v>
      </c>
      <c r="B48" s="129"/>
      <c r="C48" s="129"/>
      <c r="D48" s="130">
        <v>13772000000</v>
      </c>
      <c r="E48" s="131"/>
    </row>
    <row r="49" spans="1:5" ht="17.100000000000001" customHeight="1">
      <c r="A49" s="129" t="s">
        <v>264</v>
      </c>
      <c r="B49" s="129"/>
      <c r="C49" s="129"/>
      <c r="D49" s="130">
        <v>13772000000</v>
      </c>
      <c r="E49" s="131"/>
    </row>
    <row r="50" spans="1:5" ht="17.100000000000001" customHeight="1">
      <c r="A50" s="129" t="s">
        <v>244</v>
      </c>
      <c r="B50" s="129"/>
      <c r="C50" s="129"/>
      <c r="D50" s="130" t="s">
        <v>25</v>
      </c>
      <c r="E50" s="131"/>
    </row>
    <row r="51" spans="1:5" ht="17.100000000000001" customHeight="1">
      <c r="A51" s="133" t="s">
        <v>265</v>
      </c>
      <c r="B51" s="133"/>
      <c r="C51" s="133"/>
      <c r="D51" s="134">
        <v>3422358272</v>
      </c>
      <c r="E51" s="135"/>
    </row>
    <row r="52" spans="1:5" ht="17.100000000000001" customHeight="1">
      <c r="A52" s="133" t="s">
        <v>266</v>
      </c>
      <c r="B52" s="133"/>
      <c r="C52" s="133"/>
      <c r="D52" s="134">
        <v>-149133579</v>
      </c>
      <c r="E52" s="135"/>
    </row>
    <row r="53" spans="1:5" ht="17.100000000000001" customHeight="1">
      <c r="A53" s="133" t="s">
        <v>267</v>
      </c>
      <c r="B53" s="133"/>
      <c r="C53" s="133"/>
      <c r="D53" s="134">
        <v>793198069</v>
      </c>
      <c r="E53" s="135"/>
    </row>
    <row r="54" spans="1:5" ht="17.100000000000001" customHeight="1">
      <c r="A54" s="133" t="s">
        <v>268</v>
      </c>
      <c r="B54" s="133"/>
      <c r="C54" s="133"/>
      <c r="D54" s="134">
        <v>644064490</v>
      </c>
      <c r="E54" s="135"/>
    </row>
    <row r="56" spans="1:5" ht="17.100000000000001" customHeight="1">
      <c r="A56" s="133" t="s">
        <v>269</v>
      </c>
      <c r="B56" s="133"/>
      <c r="C56" s="133"/>
      <c r="D56" s="134">
        <v>1211535982</v>
      </c>
      <c r="E56" s="135"/>
    </row>
    <row r="57" spans="1:5" ht="17.100000000000001" customHeight="1">
      <c r="A57" s="133" t="s">
        <v>270</v>
      </c>
      <c r="B57" s="133"/>
      <c r="C57" s="133"/>
      <c r="D57" s="134">
        <v>530104</v>
      </c>
      <c r="E57" s="135"/>
    </row>
    <row r="58" spans="1:5" ht="17.100000000000001" customHeight="1">
      <c r="A58" s="133" t="s">
        <v>271</v>
      </c>
      <c r="B58" s="133"/>
      <c r="C58" s="133"/>
      <c r="D58" s="134">
        <v>1212066086</v>
      </c>
      <c r="E58" s="135"/>
    </row>
    <row r="59" spans="1:5" ht="17.100000000000001" customHeight="1">
      <c r="A59" s="133" t="s">
        <v>272</v>
      </c>
      <c r="B59" s="133"/>
      <c r="C59" s="133"/>
      <c r="D59" s="134">
        <v>1856130576</v>
      </c>
      <c r="E59" s="135"/>
    </row>
    <row r="60" spans="1:5" ht="17.100000000000001" customHeight="1">
      <c r="A60" s="12"/>
      <c r="B60" s="12"/>
      <c r="C60" s="12"/>
      <c r="D60" s="12"/>
      <c r="E60" s="12"/>
    </row>
    <row r="61" spans="1:5">
      <c r="A61" s="3"/>
    </row>
    <row r="62" spans="1:5">
      <c r="A62" s="3"/>
    </row>
    <row r="63" spans="1:5">
      <c r="A63" s="3"/>
    </row>
  </sheetData>
  <mergeCells count="107">
    <mergeCell ref="A58:C58"/>
    <mergeCell ref="D58:E58"/>
    <mergeCell ref="A59:C59"/>
    <mergeCell ref="D59:E59"/>
    <mergeCell ref="A54:C54"/>
    <mergeCell ref="D54:E54"/>
    <mergeCell ref="A56:C56"/>
    <mergeCell ref="D56:E56"/>
    <mergeCell ref="A57:C57"/>
    <mergeCell ref="D57:E57"/>
    <mergeCell ref="A51:C51"/>
    <mergeCell ref="D51:E51"/>
    <mergeCell ref="A52:C52"/>
    <mergeCell ref="D52:E52"/>
    <mergeCell ref="A53:C53"/>
    <mergeCell ref="D53:E53"/>
    <mergeCell ref="A48:C48"/>
    <mergeCell ref="D48:E48"/>
    <mergeCell ref="A49:C49"/>
    <mergeCell ref="D49:E49"/>
    <mergeCell ref="A50:C50"/>
    <mergeCell ref="D50:E50"/>
    <mergeCell ref="A45:C45"/>
    <mergeCell ref="D45:E45"/>
    <mergeCell ref="A46:C46"/>
    <mergeCell ref="D46:E46"/>
    <mergeCell ref="A47:C47"/>
    <mergeCell ref="D47:E47"/>
    <mergeCell ref="A42:C42"/>
    <mergeCell ref="D42:E42"/>
    <mergeCell ref="A43:C43"/>
    <mergeCell ref="D43:E43"/>
    <mergeCell ref="A44:C44"/>
    <mergeCell ref="D44:E44"/>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2:E2"/>
    <mergeCell ref="A3:E3"/>
    <mergeCell ref="A7:C7"/>
    <mergeCell ref="D7:E7"/>
    <mergeCell ref="A8:C8"/>
    <mergeCell ref="D8:E8"/>
    <mergeCell ref="A4:E4"/>
  </mergeCells>
  <phoneticPr fontId="10"/>
  <printOptions horizontalCentered="1"/>
  <pageMargins left="0.3888888888888889" right="0.3888888888888889" top="0.3888888888888889" bottom="0.3888888888888889" header="0.19444444444444445" footer="0.1944444444444444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I45"/>
  <sheetViews>
    <sheetView topLeftCell="B22" workbookViewId="0">
      <selection sqref="A1:XFD1048576"/>
    </sheetView>
  </sheetViews>
  <sheetFormatPr defaultRowHeight="18.75"/>
  <cols>
    <col min="1" max="1" width="40.125" bestFit="1" customWidth="1"/>
    <col min="2" max="2" width="21.375" bestFit="1" customWidth="1"/>
    <col min="3" max="3" width="3.375" bestFit="1" customWidth="1"/>
    <col min="4" max="4" width="40.125" bestFit="1" customWidth="1"/>
    <col min="5" max="5" width="30.25" bestFit="1" customWidth="1"/>
    <col min="6" max="7" width="17.75" style="28" customWidth="1"/>
    <col min="8" max="8" width="9" style="4"/>
    <col min="9" max="9" width="12.75" bestFit="1" customWidth="1"/>
  </cols>
  <sheetData>
    <row r="1" spans="1:8" s="4" customFormat="1" ht="30" customHeight="1">
      <c r="A1" s="153" t="s">
        <v>279</v>
      </c>
      <c r="B1" s="153"/>
      <c r="C1" s="153"/>
      <c r="D1" s="153"/>
      <c r="E1" s="21" t="s">
        <v>275</v>
      </c>
      <c r="F1" s="22" t="s">
        <v>276</v>
      </c>
      <c r="G1" s="22" t="s">
        <v>277</v>
      </c>
      <c r="H1" s="6" t="s">
        <v>278</v>
      </c>
    </row>
    <row r="2" spans="1:8">
      <c r="A2" s="136" t="s">
        <v>273</v>
      </c>
      <c r="B2" s="138" t="s">
        <v>274</v>
      </c>
      <c r="C2" s="2" t="s">
        <v>281</v>
      </c>
      <c r="D2" s="2" t="s">
        <v>285</v>
      </c>
      <c r="E2" s="2" t="s">
        <v>350</v>
      </c>
      <c r="F2" s="23" t="e">
        <f>+'1.(1)①有形固定資産の明細'!#REF!</f>
        <v>#REF!</v>
      </c>
      <c r="G2" s="23">
        <f>'貸借対照表(BS)'!$B$9</f>
        <v>527800468783</v>
      </c>
      <c r="H2" s="5" t="e">
        <f>IF(F2=G2,"○","×")</f>
        <v>#REF!</v>
      </c>
    </row>
    <row r="3" spans="1:8">
      <c r="A3" s="141"/>
      <c r="B3" s="138"/>
      <c r="C3" s="2" t="s">
        <v>282</v>
      </c>
      <c r="D3" s="2" t="s">
        <v>286</v>
      </c>
      <c r="E3" s="2" t="s">
        <v>350</v>
      </c>
      <c r="F3" s="23" t="e">
        <f>+'1.(1)②有形固定資産に係る行政目的別の明細'!#REF!</f>
        <v>#REF!</v>
      </c>
      <c r="G3" s="23">
        <f>'貸借対照表(BS)'!$B$9</f>
        <v>527800468783</v>
      </c>
      <c r="H3" s="5" t="e">
        <f>IF(F3=G3,"○","×")</f>
        <v>#REF!</v>
      </c>
    </row>
    <row r="4" spans="1:8">
      <c r="A4" s="141"/>
      <c r="B4" s="138"/>
      <c r="C4" s="136" t="s">
        <v>280</v>
      </c>
      <c r="D4" s="136" t="s">
        <v>287</v>
      </c>
      <c r="E4" s="2" t="s">
        <v>452</v>
      </c>
      <c r="F4" s="24">
        <f>VLOOKUP("合計",市場価格のあるもの,4,FALSE)+VLOOKUP("合計",市場価格のないもののうち連結対象団体に対するもの,2,FALSE)+VLOOKUP("合計",市場価格のないもののうち連結対象団体以外に対するもの,10,FALSE)</f>
        <v>9217957271</v>
      </c>
      <c r="G4" s="23">
        <f>IF(ISNUMBER('貸借対照表(BS)'!$B$41),'貸借対照表(BS)'!$B$41,0)</f>
        <v>9219888167</v>
      </c>
      <c r="H4" s="5" t="str">
        <f>IF(F4=G4,"○","×")</f>
        <v>×</v>
      </c>
    </row>
    <row r="5" spans="1:8">
      <c r="A5" s="141"/>
      <c r="B5" s="138"/>
      <c r="C5" s="137"/>
      <c r="D5" s="137"/>
      <c r="E5" s="2" t="s">
        <v>453</v>
      </c>
      <c r="F5" s="24" t="str">
        <f>VLOOKUP("合計",市場価格のないもののうち連結対象団体に対するもの,9,FALSE)</f>
        <v>-</v>
      </c>
      <c r="G5" s="23">
        <f>IF(ISNUMBER('貸借対照表(BS)'!$B$45),-'貸借対照表(BS)'!$B$45,0)</f>
        <v>0</v>
      </c>
      <c r="H5" s="5" t="str">
        <f>IF(F5=G5,"○","×")</f>
        <v>×</v>
      </c>
    </row>
    <row r="6" spans="1:8">
      <c r="A6" s="141"/>
      <c r="B6" s="138"/>
      <c r="C6" s="138" t="s">
        <v>283</v>
      </c>
      <c r="D6" s="138" t="s">
        <v>32</v>
      </c>
      <c r="E6" s="2" t="s">
        <v>288</v>
      </c>
      <c r="F6" s="23">
        <f>SUMIFS('1.(1)④基金の明細'!$F$6:$F$11,'1.(1)④基金の明細'!$A$6:$A$11,"財政調整基金")</f>
        <v>10036780376</v>
      </c>
      <c r="G6" s="23">
        <f>IF(ISNUMBER('貸借対照表(BS)'!$B$58),'貸借対照表(BS)'!$B$58,0)</f>
        <v>8658226663</v>
      </c>
      <c r="H6" s="5" t="str">
        <f t="shared" ref="H6:H39" si="0">IF(F6=G6,"○","×")</f>
        <v>×</v>
      </c>
    </row>
    <row r="7" spans="1:8">
      <c r="A7" s="141"/>
      <c r="B7" s="138"/>
      <c r="C7" s="138"/>
      <c r="D7" s="138"/>
      <c r="E7" s="2" t="s">
        <v>289</v>
      </c>
      <c r="F7" s="23">
        <f>SUMIFS('1.(1)④基金の明細'!$F$6:$F$11,'1.(1)④基金の明細'!$A$6:$A$11,"減債基金")</f>
        <v>3274541643</v>
      </c>
      <c r="G7" s="23">
        <f>IF(ISNUMBER('貸借対照表(BS)'!$B$49),'貸借対照表(BS)'!$B$49,0)+IF(ISNUMBER('貸借対照表(BS)'!$B$59),'貸借対照表(BS)'!$B$59,0)</f>
        <v>1507339296</v>
      </c>
      <c r="H7" s="5" t="str">
        <f t="shared" si="0"/>
        <v>×</v>
      </c>
    </row>
    <row r="8" spans="1:8">
      <c r="A8" s="141"/>
      <c r="B8" s="138"/>
      <c r="C8" s="138"/>
      <c r="D8" s="138"/>
      <c r="E8" s="2" t="s">
        <v>290</v>
      </c>
      <c r="F8" s="23">
        <f>SUMIFS('1.(1)④基金の明細'!$F:$F,'1.(1)④基金の明細'!$A:$A,"合計")-SUM(F6:F7)</f>
        <v>3278654817</v>
      </c>
      <c r="G8" s="23">
        <f>IF(ISNUMBER('貸借対照表(BS)'!$B$50),'貸借対照表(BS)'!$B$50,0)</f>
        <v>4068931495</v>
      </c>
      <c r="H8" s="5" t="str">
        <f t="shared" si="0"/>
        <v>×</v>
      </c>
    </row>
    <row r="9" spans="1:8">
      <c r="A9" s="141"/>
      <c r="B9" s="138"/>
      <c r="C9" s="138" t="s">
        <v>284</v>
      </c>
      <c r="D9" s="138" t="s">
        <v>291</v>
      </c>
      <c r="E9" s="2" t="s">
        <v>292</v>
      </c>
      <c r="F9" s="23">
        <f>SUMIFS('1.(1)⑤貸付金の明細'!B:B,'1.(1)⑤貸付金の明細'!A:A,"合計")</f>
        <v>280027997</v>
      </c>
      <c r="G9" s="23">
        <f>IF(ISNUMBER('貸借対照表(BS)'!$B$47),'貸借対照表(BS)'!$B$47,0)</f>
        <v>284954932</v>
      </c>
      <c r="H9" s="5" t="str">
        <f t="shared" si="0"/>
        <v>×</v>
      </c>
    </row>
    <row r="10" spans="1:8">
      <c r="A10" s="141"/>
      <c r="B10" s="138"/>
      <c r="C10" s="138"/>
      <c r="D10" s="138"/>
      <c r="E10" s="2" t="s">
        <v>293</v>
      </c>
      <c r="F10" s="23">
        <f>SUMIFS('1.(1)⑤貸付金の明細'!D:D,'1.(1)⑤貸付金の明細'!A:A,"合計")</f>
        <v>0</v>
      </c>
      <c r="G10" s="23">
        <f>IF(ISNUMBER('貸借対照表(BS)'!$B$56),'貸借対照表(BS)'!$B$56,0)</f>
        <v>34987751</v>
      </c>
      <c r="H10" s="5" t="str">
        <f t="shared" si="0"/>
        <v>×</v>
      </c>
    </row>
    <row r="11" spans="1:8">
      <c r="A11" s="141"/>
      <c r="B11" s="138"/>
      <c r="C11" s="2" t="s">
        <v>294</v>
      </c>
      <c r="D11" s="2" t="s">
        <v>45</v>
      </c>
      <c r="E11" s="2" t="s">
        <v>297</v>
      </c>
      <c r="F11" s="23">
        <f>SUMIFS('1.(1)⑥長期延滞債権の明細'!B:B,'1.(1)⑥長期延滞債権の明細'!A:A,"合計")</f>
        <v>1654444357</v>
      </c>
      <c r="G11" s="23">
        <f>IF(ISNUMBER('貸借対照表(BS)'!$B$46),'貸借対照表(BS)'!$B$46,0)</f>
        <v>1971147379</v>
      </c>
      <c r="H11" s="5" t="str">
        <f t="shared" si="0"/>
        <v>×</v>
      </c>
    </row>
    <row r="12" spans="1:8">
      <c r="A12" s="141"/>
      <c r="B12" s="138"/>
      <c r="C12" s="2" t="s">
        <v>296</v>
      </c>
      <c r="D12" s="2" t="s">
        <v>40</v>
      </c>
      <c r="E12" s="2" t="s">
        <v>295</v>
      </c>
      <c r="F12" s="23">
        <f>SUMIFS('1.(1)⑦未収金の明細'!B:B,'1.(1)⑦未収金の明細'!A:A,"合計")</f>
        <v>366821493</v>
      </c>
      <c r="G12" s="23">
        <f>IF(ISNUMBER('貸借対照表(BS)'!$B$55),'貸借対照表(BS)'!$B$55,0)</f>
        <v>445221126</v>
      </c>
      <c r="H12" s="5" t="str">
        <f t="shared" si="0"/>
        <v>×</v>
      </c>
    </row>
    <row r="13" spans="1:8">
      <c r="A13" s="141"/>
      <c r="B13" s="138"/>
      <c r="C13" s="2" t="s">
        <v>284</v>
      </c>
      <c r="D13" s="136" t="s">
        <v>318</v>
      </c>
      <c r="E13" s="136" t="s">
        <v>88</v>
      </c>
      <c r="F13" s="151">
        <f>SUMIFS('1.(1)⑤貸付金の明細'!C:C,'1.(1)⑤貸付金の明細'!A:A,"合計")+SUMIFS('1.(1)⑥長期延滞債権の明細'!C:C,'1.(1)⑥長期延滞債権の明細'!A:A,"合計")</f>
        <v>113619816</v>
      </c>
      <c r="G13" s="151">
        <f>-IF(ISNUMBER('貸借対照表(BS)'!$B$52),'貸借対照表(BS)'!$B$52,0)</f>
        <v>106129286</v>
      </c>
      <c r="H13" s="139" t="str">
        <f t="shared" si="0"/>
        <v>×</v>
      </c>
    </row>
    <row r="14" spans="1:8">
      <c r="A14" s="141"/>
      <c r="B14" s="138"/>
      <c r="C14" s="2" t="s">
        <v>294</v>
      </c>
      <c r="D14" s="137"/>
      <c r="E14" s="137"/>
      <c r="F14" s="152"/>
      <c r="G14" s="152"/>
      <c r="H14" s="140"/>
    </row>
    <row r="15" spans="1:8">
      <c r="A15" s="141"/>
      <c r="B15" s="138"/>
      <c r="C15" s="2" t="s">
        <v>284</v>
      </c>
      <c r="D15" s="136" t="s">
        <v>319</v>
      </c>
      <c r="E15" s="136" t="s">
        <v>320</v>
      </c>
      <c r="F15" s="151">
        <f>SUMIFS('1.(1)⑤貸付金の明細'!E:E,'1.(1)⑤貸付金の明細'!A:A,"合計")+SUMIFS('1.(1)⑦未収金の明細'!C:C,'1.(1)⑦未収金の明細'!A:A,"合計")</f>
        <v>91705</v>
      </c>
      <c r="G15" s="151">
        <f>-IF(ISNUMBER('貸借対照表(BS)'!$B$62),'貸借対照表(BS)'!$B$62,0)</f>
        <v>54531639</v>
      </c>
      <c r="H15" s="139" t="str">
        <f t="shared" ref="H15" si="1">IF(F15=G15,"○","×")</f>
        <v>×</v>
      </c>
    </row>
    <row r="16" spans="1:8">
      <c r="A16" s="141"/>
      <c r="B16" s="138"/>
      <c r="C16" s="2" t="s">
        <v>296</v>
      </c>
      <c r="D16" s="137"/>
      <c r="E16" s="137"/>
      <c r="F16" s="152"/>
      <c r="G16" s="152"/>
      <c r="H16" s="140"/>
    </row>
    <row r="17" spans="1:8">
      <c r="A17" s="141"/>
      <c r="B17" s="138" t="s">
        <v>298</v>
      </c>
      <c r="C17" s="138" t="s">
        <v>281</v>
      </c>
      <c r="D17" s="138" t="s">
        <v>396</v>
      </c>
      <c r="E17" s="2" t="s">
        <v>300</v>
      </c>
      <c r="F17" s="23">
        <f>SUMIFS('1.(2)①地方債（借入先別）の明細'!B:B,'1.(2)①地方債（借入先別）の明細'!A:A,"*合計")-F18</f>
        <v>96963392335</v>
      </c>
      <c r="G17" s="23">
        <f>IF(ISNUMBER('貸借対照表(BS)'!$E$9),'貸借対照表(BS)'!$E$9,0)</f>
        <v>102293725002</v>
      </c>
      <c r="H17" s="5" t="str">
        <f t="shared" si="0"/>
        <v>×</v>
      </c>
    </row>
    <row r="18" spans="1:8">
      <c r="A18" s="141"/>
      <c r="B18" s="138"/>
      <c r="C18" s="138"/>
      <c r="D18" s="138"/>
      <c r="E18" s="2" t="s">
        <v>299</v>
      </c>
      <c r="F18" s="23">
        <f>SUMIFS('1.(2)①地方債（借入先別）の明細'!C:C,'1.(2)①地方債（借入先別）の明細'!A:A,"*合計")</f>
        <v>11504031914</v>
      </c>
      <c r="G18" s="23">
        <f>IF(ISNUMBER('貸借対照表(BS)'!$E$15),'貸借対照表(BS)'!$E$15,0)</f>
        <v>10417751402</v>
      </c>
      <c r="H18" s="5" t="str">
        <f t="shared" si="0"/>
        <v>×</v>
      </c>
    </row>
    <row r="19" spans="1:8">
      <c r="A19" s="141"/>
      <c r="B19" s="138"/>
      <c r="C19" s="2" t="s">
        <v>282</v>
      </c>
      <c r="D19" s="2" t="s">
        <v>399</v>
      </c>
      <c r="E19" s="2" t="s">
        <v>301</v>
      </c>
      <c r="F19" s="23">
        <f>'1.(2)②地方債（利率別）の明細'!$A$7</f>
        <v>108467424249</v>
      </c>
      <c r="G19" s="23">
        <f>IF(ISNUMBER('貸借対照表(BS)'!$E$9),'貸借対照表(BS)'!$E$9,0)+IF(ISNUMBER('貸借対照表(BS)'!$E$15),'貸借対照表(BS)'!$E$15,0)</f>
        <v>112711476404</v>
      </c>
      <c r="H19" s="5" t="str">
        <f t="shared" si="0"/>
        <v>×</v>
      </c>
    </row>
    <row r="20" spans="1:8">
      <c r="A20" s="141"/>
      <c r="B20" s="138"/>
      <c r="C20" s="138" t="s">
        <v>280</v>
      </c>
      <c r="D20" s="138" t="s">
        <v>400</v>
      </c>
      <c r="E20" s="2" t="s">
        <v>300</v>
      </c>
      <c r="F20" s="23">
        <f>'1.(2)③地方債（返済期間別）の明細'!$A$7-'1.(2)③地方債（返済期間別）の明細'!$B$7</f>
        <v>96963392335</v>
      </c>
      <c r="G20" s="23">
        <f>IF(ISNUMBER('貸借対照表(BS)'!$E$9),'貸借対照表(BS)'!$E$9,0)</f>
        <v>102293725002</v>
      </c>
      <c r="H20" s="5" t="str">
        <f t="shared" si="0"/>
        <v>×</v>
      </c>
    </row>
    <row r="21" spans="1:8">
      <c r="A21" s="141"/>
      <c r="B21" s="138"/>
      <c r="C21" s="138"/>
      <c r="D21" s="138"/>
      <c r="E21" s="2" t="s">
        <v>299</v>
      </c>
      <c r="F21" s="23">
        <f>'1.(2)③地方債（返済期間別）の明細'!$B$7</f>
        <v>11504031914</v>
      </c>
      <c r="G21" s="23">
        <f>IF(ISNUMBER('貸借対照表(BS)'!$E$15),'貸借対照表(BS)'!$E$15,0)</f>
        <v>10417751402</v>
      </c>
      <c r="H21" s="5" t="str">
        <f t="shared" si="0"/>
        <v>×</v>
      </c>
    </row>
    <row r="22" spans="1:8">
      <c r="A22" s="141"/>
      <c r="B22" s="138"/>
      <c r="C22" s="2" t="s">
        <v>283</v>
      </c>
      <c r="D22" s="2" t="s">
        <v>402</v>
      </c>
      <c r="E22" s="2" t="s">
        <v>302</v>
      </c>
      <c r="F22" s="23" t="s">
        <v>302</v>
      </c>
      <c r="G22" s="23" t="s">
        <v>302</v>
      </c>
      <c r="H22" s="5" t="s">
        <v>391</v>
      </c>
    </row>
    <row r="23" spans="1:8">
      <c r="A23" s="141"/>
      <c r="B23" s="138"/>
      <c r="C23" s="138" t="s">
        <v>284</v>
      </c>
      <c r="D23" s="138" t="s">
        <v>81</v>
      </c>
      <c r="E23" s="2" t="s">
        <v>88</v>
      </c>
      <c r="F23" s="23">
        <f>SUMIFS('1.(2)⑤引当金の明細'!F:F,'1.(2)⑤引当金の明細'!A:A,E23)</f>
        <v>113619816</v>
      </c>
      <c r="G23" s="23">
        <f>-IF(ISNUMBER('貸借対照表(BS)'!$B$52),'貸借対照表(BS)'!$B$52,0)</f>
        <v>106129286</v>
      </c>
      <c r="H23" s="5" t="str">
        <f t="shared" si="0"/>
        <v>×</v>
      </c>
    </row>
    <row r="24" spans="1:8">
      <c r="A24" s="141"/>
      <c r="B24" s="138"/>
      <c r="C24" s="138"/>
      <c r="D24" s="138"/>
      <c r="E24" s="2" t="s">
        <v>89</v>
      </c>
      <c r="F24" s="23">
        <f>SUMIFS('1.(2)⑤引当金の明細'!F:F,'1.(2)⑤引当金の明細'!A:A,E24)</f>
        <v>91705</v>
      </c>
      <c r="G24" s="23">
        <f>-IF(ISNUMBER('貸借対照表(BS)'!$B$62),'貸借対照表(BS)'!$B$62,0)</f>
        <v>54531639</v>
      </c>
      <c r="H24" s="5" t="str">
        <f t="shared" si="0"/>
        <v>×</v>
      </c>
    </row>
    <row r="25" spans="1:8">
      <c r="A25" s="141"/>
      <c r="B25" s="138"/>
      <c r="C25" s="138"/>
      <c r="D25" s="138"/>
      <c r="E25" s="2" t="s">
        <v>90</v>
      </c>
      <c r="F25" s="23">
        <f>SUMIFS('1.(2)⑤引当金の明細'!F:F,'1.(2)⑤引当金の明細'!A:A,E25)</f>
        <v>0</v>
      </c>
      <c r="G25" s="23">
        <f>-IF(ISNUMBER('貸借対照表(BS)'!$B$45),'貸借対照表(BS)'!$B$45,0)</f>
        <v>0</v>
      </c>
      <c r="H25" s="5" t="str">
        <f t="shared" si="0"/>
        <v>○</v>
      </c>
    </row>
    <row r="26" spans="1:8">
      <c r="A26" s="141"/>
      <c r="B26" s="138"/>
      <c r="C26" s="138"/>
      <c r="D26" s="138"/>
      <c r="E26" s="2" t="s">
        <v>91</v>
      </c>
      <c r="F26" s="23">
        <f>SUMIFS('1.(2)⑤引当金の明細'!F:F,'1.(2)⑤引当金の明細'!A:A,E26)</f>
        <v>20870478935</v>
      </c>
      <c r="G26" s="23">
        <f>IF(ISNUMBER('貸借対照表(BS)'!$E$11),'貸借対照表(BS)'!$E$11,0)</f>
        <v>20748242974</v>
      </c>
      <c r="H26" s="5" t="str">
        <f t="shared" si="0"/>
        <v>×</v>
      </c>
    </row>
    <row r="27" spans="1:8">
      <c r="A27" s="141"/>
      <c r="B27" s="138"/>
      <c r="C27" s="138"/>
      <c r="D27" s="138"/>
      <c r="E27" s="2" t="s">
        <v>92</v>
      </c>
      <c r="F27" s="23">
        <f>SUMIFS('1.(2)⑤引当金の明細'!F:F,'1.(2)⑤引当金の明細'!A:A,E27)</f>
        <v>0</v>
      </c>
      <c r="G27" s="23">
        <f>IF(ISNUMBER('貸借対照表(BS)'!$E$12),'貸借対照表(BS)'!$E$12,0)</f>
        <v>0</v>
      </c>
      <c r="H27" s="5" t="str">
        <f t="shared" si="0"/>
        <v>○</v>
      </c>
    </row>
    <row r="28" spans="1:8">
      <c r="A28" s="137"/>
      <c r="B28" s="138"/>
      <c r="C28" s="138"/>
      <c r="D28" s="138"/>
      <c r="E28" s="2" t="s">
        <v>93</v>
      </c>
      <c r="F28" s="23">
        <f>SUMIFS('1.(2)⑤引当金の明細'!F:F,'1.(2)⑤引当金の明細'!A:A,E28)</f>
        <v>1336446847</v>
      </c>
      <c r="G28" s="23">
        <f>IF(ISNUMBER('貸借対照表(BS)'!$E$20),'貸借対照表(BS)'!$E$20,0)</f>
        <v>1501607438</v>
      </c>
      <c r="H28" s="5" t="str">
        <f t="shared" si="0"/>
        <v>×</v>
      </c>
    </row>
    <row r="29" spans="1:8">
      <c r="A29" s="2" t="s">
        <v>303</v>
      </c>
      <c r="B29" s="138" t="s">
        <v>304</v>
      </c>
      <c r="C29" s="138"/>
      <c r="D29" s="138"/>
      <c r="E29" s="2" t="s">
        <v>305</v>
      </c>
      <c r="F29" s="23">
        <f>SUMIFS('2.(1)補助金等の明細'!D:D,'2.(1)補助金等の明細'!A:A,"合計")</f>
        <v>18976269876</v>
      </c>
      <c r="G29" s="23">
        <f>IF(ISNUMBER('行政コスト計算書(PL)'!$D$25),'行政コスト計算書(PL)'!$D$25,0)</f>
        <v>9407487415</v>
      </c>
      <c r="H29" s="5" t="str">
        <f t="shared" si="0"/>
        <v>×</v>
      </c>
    </row>
    <row r="30" spans="1:8">
      <c r="A30" s="136" t="s">
        <v>306</v>
      </c>
      <c r="B30" s="138" t="s">
        <v>307</v>
      </c>
      <c r="C30" s="138"/>
      <c r="D30" s="138"/>
      <c r="E30" s="2" t="s">
        <v>309</v>
      </c>
      <c r="F30" s="23">
        <f>+'3.(1)財源の明細'!E58</f>
        <v>72826466245</v>
      </c>
      <c r="G30" s="23">
        <f>IF(ISNUMBER('純資産変動計算書(NW)'!$B$11),'純資産変動計算書(NW)'!$B$11,0)</f>
        <v>69679517924</v>
      </c>
      <c r="H30" s="5" t="str">
        <f t="shared" si="0"/>
        <v>×</v>
      </c>
    </row>
    <row r="31" spans="1:8">
      <c r="A31" s="141"/>
      <c r="B31" s="138"/>
      <c r="C31" s="138"/>
      <c r="D31" s="138"/>
      <c r="E31" s="2" t="s">
        <v>310</v>
      </c>
      <c r="F31" s="23">
        <f>+'3.(1)財源の明細'!E61</f>
        <v>30676204367</v>
      </c>
      <c r="G31" s="23">
        <f>IF(ISNUMBER('純資産変動計算書(NW)'!$B$12),'純資産変動計算書(NW)'!$B$12,0)</f>
        <v>23062367996</v>
      </c>
      <c r="H31" s="5" t="str">
        <f t="shared" si="0"/>
        <v>×</v>
      </c>
    </row>
    <row r="32" spans="1:8">
      <c r="A32" s="141"/>
      <c r="B32" s="138"/>
      <c r="C32" s="138"/>
      <c r="D32" s="138"/>
      <c r="E32" s="2" t="s">
        <v>392</v>
      </c>
      <c r="F32" s="23">
        <f>+'3.(1)財源の明細'!E59</f>
        <v>2203246000</v>
      </c>
      <c r="G32" s="23">
        <f>+IF(ISNUMBER('資金収支計算書(CF)'!D38),'資金収支計算書(CF)'!D38,0)</f>
        <v>1657710400</v>
      </c>
      <c r="H32" s="5" t="str">
        <f t="shared" si="0"/>
        <v>×</v>
      </c>
    </row>
    <row r="33" spans="1:9">
      <c r="A33" s="141"/>
      <c r="B33" s="142" t="s">
        <v>308</v>
      </c>
      <c r="C33" s="143"/>
      <c r="D33" s="144"/>
      <c r="E33" s="2" t="s">
        <v>393</v>
      </c>
      <c r="F33" s="23">
        <f>SUMIFS('3.(2)財源情報の明細'!B:B,'3.(2)財源情報の明細'!A:A,E33)</f>
        <v>113923661347</v>
      </c>
      <c r="G33" s="23">
        <f>IF(ISNUMBER('純資産変動計算書(NW)'!$B$9),-'純資産変動計算書(NW)'!$B$9,0)</f>
        <v>108021491721</v>
      </c>
      <c r="H33" s="5" t="str">
        <f t="shared" si="0"/>
        <v>×</v>
      </c>
    </row>
    <row r="34" spans="1:9">
      <c r="A34" s="141"/>
      <c r="B34" s="145"/>
      <c r="C34" s="146"/>
      <c r="D34" s="147"/>
      <c r="E34" s="2" t="s">
        <v>394</v>
      </c>
      <c r="F34" s="23">
        <f>SUMIFS('3.(2)財源情報の明細'!B:B,'3.(2)財源情報の明細'!A:A,E34)</f>
        <v>5575263736</v>
      </c>
      <c r="G34" s="23">
        <f>IF(ISNUMBER('純資産変動計算書(NW)'!$C$15),'純資産変動計算書(NW)'!$C$15,0)</f>
        <v>13523871610</v>
      </c>
      <c r="H34" s="5" t="str">
        <f t="shared" si="0"/>
        <v>×</v>
      </c>
    </row>
    <row r="35" spans="1:9">
      <c r="A35" s="141"/>
      <c r="B35" s="145"/>
      <c r="C35" s="146"/>
      <c r="D35" s="147"/>
      <c r="E35" s="2" t="s">
        <v>354</v>
      </c>
      <c r="F35" s="23">
        <f>SUMIFS('3.(2)財源情報の明細'!B:B,'3.(2)財源情報の明細'!A:A,E35)</f>
        <v>4427099429</v>
      </c>
      <c r="G35" s="23">
        <f>IF(ISNUMBER('純資産変動計算書(NW)'!$C$17),'純資産変動計算書(NW)'!$C$17,0)</f>
        <v>831515540</v>
      </c>
      <c r="H35" s="5" t="str">
        <f t="shared" si="0"/>
        <v>×</v>
      </c>
    </row>
    <row r="36" spans="1:9">
      <c r="A36" s="141"/>
      <c r="B36" s="145"/>
      <c r="C36" s="146"/>
      <c r="D36" s="147"/>
      <c r="E36" s="2" t="s">
        <v>310</v>
      </c>
      <c r="F36" s="23">
        <f>SUMIFS('3.(2)財源情報の明細'!C:C,'3.(2)財源情報の明細'!A:A,"合計")</f>
        <v>30676204367</v>
      </c>
      <c r="G36" s="23">
        <f>IF(ISNUMBER('純資産変動計算書(NW)'!$B$12),'純資産変動計算書(NW)'!$B$12,0)</f>
        <v>23062367996</v>
      </c>
      <c r="H36" s="5" t="str">
        <f>IF(F36+I36=G36,"○","×")</f>
        <v>×</v>
      </c>
      <c r="I36" s="20"/>
    </row>
    <row r="37" spans="1:9">
      <c r="A37" s="141"/>
      <c r="B37" s="145"/>
      <c r="C37" s="146"/>
      <c r="D37" s="147"/>
      <c r="E37" s="2" t="s">
        <v>355</v>
      </c>
      <c r="F37" s="23">
        <f>SUMIFS('3.(2)財源情報の明細'!D:D,'3.(2)財源情報の明細'!A:A,"合計")</f>
        <v>7907600000</v>
      </c>
      <c r="G37" s="23">
        <f>IF(ISNUMBER('資金収支計算書(CF)'!$D$49),'資金収支計算書(CF)'!$D$49,0)</f>
        <v>13772000000</v>
      </c>
      <c r="H37" s="5" t="str">
        <f>IF(F37+I37=G37,"○","×")</f>
        <v>×</v>
      </c>
      <c r="I37" s="20"/>
    </row>
    <row r="38" spans="1:9">
      <c r="A38" s="137"/>
      <c r="B38" s="148"/>
      <c r="C38" s="149"/>
      <c r="D38" s="150"/>
      <c r="E38" s="2" t="s">
        <v>372</v>
      </c>
      <c r="F38" s="23">
        <f>SUMIFS('3.(2)財源情報の明細'!E:E,'3.(2)財源情報の明細'!A:A,"合計")</f>
        <v>72826466245</v>
      </c>
      <c r="G38" s="23">
        <f>IF(ISNUMBER('純資産変動計算書(NW)'!$B$11),'純資産変動計算書(NW)'!$B$11-'資金収支計算書(CF)'!$D$45,0)</f>
        <v>59329876196</v>
      </c>
      <c r="H38" s="5" t="str">
        <f>IF(F38-I36-I37-I38=G38,"○","×")</f>
        <v>×</v>
      </c>
      <c r="I38" s="20">
        <f>76113000+8783506</f>
        <v>84896506</v>
      </c>
    </row>
    <row r="39" spans="1:9">
      <c r="A39" s="2" t="s">
        <v>311</v>
      </c>
      <c r="B39" s="138" t="s">
        <v>312</v>
      </c>
      <c r="C39" s="138"/>
      <c r="D39" s="138"/>
      <c r="E39" s="2" t="s">
        <v>268</v>
      </c>
      <c r="F39" s="23">
        <f>SUMIFS('4.(1)資金の明細'!B:B,'4.(1)資金の明細'!A:A,"合計")</f>
        <v>3202328265</v>
      </c>
      <c r="G39" s="23">
        <f>IF(ISNUMBER('資金収支計算書(CF)'!$D$54),'資金収支計算書(CF)'!$D$54,0)</f>
        <v>644064490</v>
      </c>
      <c r="H39" s="5" t="str">
        <f t="shared" si="0"/>
        <v>×</v>
      </c>
    </row>
    <row r="41" spans="1:9">
      <c r="F41" s="25" t="s">
        <v>357</v>
      </c>
      <c r="G41" s="25" t="s">
        <v>358</v>
      </c>
    </row>
    <row r="42" spans="1:9">
      <c r="D42" s="138" t="s">
        <v>356</v>
      </c>
      <c r="E42" s="2" t="s">
        <v>359</v>
      </c>
      <c r="F42" s="26">
        <f>+'貸借対照表(BS)'!E25</f>
        <v>553528279232</v>
      </c>
      <c r="G42" s="26">
        <f>+'純資産変動計算書(NW)'!C23</f>
        <v>553528279232</v>
      </c>
      <c r="H42" s="5" t="str">
        <f t="shared" ref="H42:H45" si="2">IF(F42=G42,"○","×")</f>
        <v>○</v>
      </c>
    </row>
    <row r="43" spans="1:9">
      <c r="D43" s="138"/>
      <c r="E43" s="27" t="s">
        <v>360</v>
      </c>
      <c r="F43" s="26">
        <f>+'貸借対照表(BS)'!E26</f>
        <v>-133934773088</v>
      </c>
      <c r="G43" s="26">
        <f>+'純資産変動計算書(NW)'!D23</f>
        <v>-133934773088</v>
      </c>
      <c r="H43" s="8" t="str">
        <f t="shared" si="2"/>
        <v>○</v>
      </c>
    </row>
    <row r="44" spans="1:9">
      <c r="F44" s="25" t="s">
        <v>357</v>
      </c>
      <c r="G44" s="25" t="s">
        <v>363</v>
      </c>
    </row>
    <row r="45" spans="1:9">
      <c r="D45" s="7" t="s">
        <v>361</v>
      </c>
      <c r="E45" s="7" t="s">
        <v>362</v>
      </c>
      <c r="F45" s="26">
        <f>+'貸借対照表(BS)'!B54</f>
        <v>1856130576</v>
      </c>
      <c r="G45" s="26">
        <f>+'資金収支計算書(CF)'!D59</f>
        <v>1856130576</v>
      </c>
      <c r="H45" s="5" t="str">
        <f t="shared" si="2"/>
        <v>○</v>
      </c>
    </row>
  </sheetData>
  <mergeCells count="32">
    <mergeCell ref="D4:D5"/>
    <mergeCell ref="A1:D1"/>
    <mergeCell ref="C20:C21"/>
    <mergeCell ref="D20:D21"/>
    <mergeCell ref="C23:C28"/>
    <mergeCell ref="D23:D28"/>
    <mergeCell ref="C6:C8"/>
    <mergeCell ref="D6:D8"/>
    <mergeCell ref="C9:C10"/>
    <mergeCell ref="D9:D10"/>
    <mergeCell ref="C17:C18"/>
    <mergeCell ref="D13:D14"/>
    <mergeCell ref="D17:D18"/>
    <mergeCell ref="A2:A28"/>
    <mergeCell ref="B2:B16"/>
    <mergeCell ref="B17:B28"/>
    <mergeCell ref="C4:C5"/>
    <mergeCell ref="D42:D43"/>
    <mergeCell ref="H13:H14"/>
    <mergeCell ref="H15:H16"/>
    <mergeCell ref="A30:A38"/>
    <mergeCell ref="B30:D32"/>
    <mergeCell ref="B33:D38"/>
    <mergeCell ref="E13:E14"/>
    <mergeCell ref="F13:F14"/>
    <mergeCell ref="G13:G14"/>
    <mergeCell ref="D15:D16"/>
    <mergeCell ref="E15:E16"/>
    <mergeCell ref="F15:F16"/>
    <mergeCell ref="G15:G16"/>
    <mergeCell ref="B29:D29"/>
    <mergeCell ref="B39:D39"/>
  </mergeCells>
  <phoneticPr fontId="10"/>
  <conditionalFormatting sqref="H34">
    <cfRule type="expression" dxfId="7" priority="5">
      <formula>H34="×"</formula>
    </cfRule>
  </conditionalFormatting>
  <conditionalFormatting sqref="H31">
    <cfRule type="expression" dxfId="6" priority="4">
      <formula>H31="×"</formula>
    </cfRule>
  </conditionalFormatting>
  <conditionalFormatting sqref="H11">
    <cfRule type="expression" dxfId="5" priority="3">
      <formula>H11="×"</formula>
    </cfRule>
  </conditionalFormatting>
  <conditionalFormatting sqref="H36">
    <cfRule type="expression" dxfId="4" priority="7">
      <formula>H36="×"</formula>
    </cfRule>
  </conditionalFormatting>
  <conditionalFormatting sqref="H35 H12:H30">
    <cfRule type="expression" dxfId="3" priority="6">
      <formula>H12="×"</formula>
    </cfRule>
  </conditionalFormatting>
  <conditionalFormatting sqref="H37">
    <cfRule type="expression" dxfId="2" priority="2">
      <formula>H37="×"</formula>
    </cfRule>
  </conditionalFormatting>
  <conditionalFormatting sqref="H2:H3 H38:H45 H32:H33 H6:H10">
    <cfRule type="expression" dxfId="1" priority="8">
      <formula>H2="×"</formula>
    </cfRule>
  </conditionalFormatting>
  <conditionalFormatting sqref="H4:H5">
    <cfRule type="expression" dxfId="0" priority="1">
      <formula>H4="×"</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K60"/>
  <sheetViews>
    <sheetView topLeftCell="A10" zoomScale="70" zoomScaleNormal="70" workbookViewId="0">
      <selection activeCell="I35" sqref="I35"/>
    </sheetView>
  </sheetViews>
  <sheetFormatPr defaultColWidth="8.875" defaultRowHeight="15.75"/>
  <cols>
    <col min="1" max="1" width="54.875" style="16" bestFit="1" customWidth="1"/>
    <col min="2" max="11" width="15.375" style="16" customWidth="1"/>
    <col min="12" max="16384" width="8.875" style="16"/>
  </cols>
  <sheetData>
    <row r="1" spans="1:10" ht="30">
      <c r="A1" s="1" t="s">
        <v>0</v>
      </c>
    </row>
    <row r="2" spans="1:10" ht="18.75">
      <c r="A2" s="13" t="s">
        <v>407</v>
      </c>
    </row>
    <row r="3" spans="1:10" ht="18.75">
      <c r="A3" s="13" t="s">
        <v>486</v>
      </c>
    </row>
    <row r="4" spans="1:10" ht="18.75">
      <c r="A4" s="13" t="s">
        <v>395</v>
      </c>
    </row>
    <row r="6" spans="1:10" ht="18.75">
      <c r="A6" s="37" t="s">
        <v>1</v>
      </c>
      <c r="H6" s="14" t="s">
        <v>500</v>
      </c>
    </row>
    <row r="7" spans="1:10" ht="47.25">
      <c r="A7" s="38" t="s">
        <v>2</v>
      </c>
      <c r="B7" s="56" t="s">
        <v>3</v>
      </c>
      <c r="C7" s="56" t="s">
        <v>4</v>
      </c>
      <c r="D7" s="56" t="s">
        <v>5</v>
      </c>
      <c r="E7" s="56" t="s">
        <v>6</v>
      </c>
      <c r="F7" s="56" t="s">
        <v>7</v>
      </c>
      <c r="G7" s="56" t="s">
        <v>8</v>
      </c>
      <c r="H7" s="56" t="s">
        <v>9</v>
      </c>
    </row>
    <row r="8" spans="1:10" ht="18" customHeight="1">
      <c r="A8" s="52"/>
      <c r="B8" s="15"/>
      <c r="C8" s="15"/>
      <c r="D8" s="15"/>
      <c r="E8" s="15"/>
      <c r="F8" s="15"/>
      <c r="G8" s="15"/>
      <c r="H8" s="15"/>
    </row>
    <row r="9" spans="1:10" ht="18" customHeight="1">
      <c r="A9" s="52"/>
      <c r="B9" s="15"/>
      <c r="C9" s="15"/>
      <c r="D9" s="15"/>
      <c r="E9" s="15"/>
      <c r="F9" s="15"/>
      <c r="G9" s="15"/>
      <c r="H9" s="15"/>
    </row>
    <row r="10" spans="1:10" ht="18" customHeight="1">
      <c r="A10" s="53" t="s">
        <v>10</v>
      </c>
      <c r="B10" s="39"/>
      <c r="C10" s="39"/>
      <c r="D10" s="15"/>
      <c r="E10" s="39"/>
      <c r="F10" s="15"/>
      <c r="G10" s="15"/>
      <c r="H10" s="15"/>
    </row>
    <row r="12" spans="1:10" ht="18.75">
      <c r="A12" s="37" t="s">
        <v>11</v>
      </c>
      <c r="J12" s="14" t="s">
        <v>500</v>
      </c>
    </row>
    <row r="13" spans="1:10" ht="47.25">
      <c r="A13" s="38" t="s">
        <v>12</v>
      </c>
      <c r="B13" s="56" t="s">
        <v>13</v>
      </c>
      <c r="C13" s="56" t="s">
        <v>14</v>
      </c>
      <c r="D13" s="56" t="s">
        <v>15</v>
      </c>
      <c r="E13" s="56" t="s">
        <v>16</v>
      </c>
      <c r="F13" s="56" t="s">
        <v>17</v>
      </c>
      <c r="G13" s="56" t="s">
        <v>18</v>
      </c>
      <c r="H13" s="56" t="s">
        <v>19</v>
      </c>
      <c r="I13" s="56" t="s">
        <v>20</v>
      </c>
      <c r="J13" s="56" t="s">
        <v>9</v>
      </c>
    </row>
    <row r="14" spans="1:10" ht="18" customHeight="1">
      <c r="A14" s="52" t="s">
        <v>408</v>
      </c>
      <c r="B14" s="74">
        <v>351000000</v>
      </c>
      <c r="C14" s="74">
        <v>2708727633</v>
      </c>
      <c r="D14" s="74">
        <v>1198080002</v>
      </c>
      <c r="E14" s="74">
        <v>1510647631</v>
      </c>
      <c r="F14" s="74">
        <v>1321000000</v>
      </c>
      <c r="G14" s="67">
        <f>B14/F14</f>
        <v>0.26570779712339138</v>
      </c>
      <c r="H14" s="74">
        <f>E14*G14</f>
        <v>401390854.26267982</v>
      </c>
      <c r="I14" s="74" t="s">
        <v>477</v>
      </c>
      <c r="J14" s="74">
        <v>351000000</v>
      </c>
    </row>
    <row r="15" spans="1:10" ht="18" customHeight="1">
      <c r="A15" s="52" t="s">
        <v>409</v>
      </c>
      <c r="B15" s="74">
        <v>51900000</v>
      </c>
      <c r="C15" s="74">
        <v>133720528</v>
      </c>
      <c r="D15" s="74">
        <v>5201339</v>
      </c>
      <c r="E15" s="74">
        <v>128519189</v>
      </c>
      <c r="F15" s="74">
        <v>96300000</v>
      </c>
      <c r="G15" s="67">
        <f t="shared" ref="G15:G24" si="0">B15/F15</f>
        <v>0.5389408099688473</v>
      </c>
      <c r="H15" s="74">
        <f t="shared" ref="H15:H24" si="1">E15*G15</f>
        <v>69264235.816199377</v>
      </c>
      <c r="I15" s="74" t="s">
        <v>477</v>
      </c>
      <c r="J15" s="74">
        <v>51900000</v>
      </c>
    </row>
    <row r="16" spans="1:10" ht="18" customHeight="1">
      <c r="A16" s="52" t="s">
        <v>410</v>
      </c>
      <c r="B16" s="74">
        <v>520000000</v>
      </c>
      <c r="C16" s="74">
        <v>1480128000</v>
      </c>
      <c r="D16" s="74">
        <v>48196000</v>
      </c>
      <c r="E16" s="74">
        <v>1431932000</v>
      </c>
      <c r="F16" s="74">
        <v>1568000000</v>
      </c>
      <c r="G16" s="67">
        <f t="shared" si="0"/>
        <v>0.33163265306122447</v>
      </c>
      <c r="H16" s="74">
        <f t="shared" si="1"/>
        <v>474875408.16326529</v>
      </c>
      <c r="I16" s="74" t="s">
        <v>477</v>
      </c>
      <c r="J16" s="74">
        <v>520000000</v>
      </c>
    </row>
    <row r="17" spans="1:11" ht="18" customHeight="1">
      <c r="A17" s="52" t="s">
        <v>411</v>
      </c>
      <c r="B17" s="74">
        <v>120000000</v>
      </c>
      <c r="C17" s="74">
        <v>3017381354</v>
      </c>
      <c r="D17" s="74">
        <v>1063074042</v>
      </c>
      <c r="E17" s="74">
        <v>1954307312</v>
      </c>
      <c r="F17" s="74">
        <v>300000000</v>
      </c>
      <c r="G17" s="67">
        <f t="shared" si="0"/>
        <v>0.4</v>
      </c>
      <c r="H17" s="74">
        <f t="shared" si="1"/>
        <v>781722924.80000007</v>
      </c>
      <c r="I17" s="74" t="s">
        <v>477</v>
      </c>
      <c r="J17" s="74">
        <v>120000000</v>
      </c>
    </row>
    <row r="18" spans="1:11" ht="18" customHeight="1">
      <c r="A18" s="52" t="s">
        <v>412</v>
      </c>
      <c r="B18" s="74">
        <v>14900000</v>
      </c>
      <c r="C18" s="74">
        <v>36172969</v>
      </c>
      <c r="D18" s="74">
        <v>195970</v>
      </c>
      <c r="E18" s="74">
        <v>34476999</v>
      </c>
      <c r="F18" s="74">
        <v>30000000</v>
      </c>
      <c r="G18" s="67">
        <f t="shared" si="0"/>
        <v>0.49666666666666665</v>
      </c>
      <c r="H18" s="74">
        <f t="shared" si="1"/>
        <v>17123576.169999998</v>
      </c>
      <c r="I18" s="74" t="s">
        <v>477</v>
      </c>
      <c r="J18" s="74">
        <v>14900000</v>
      </c>
    </row>
    <row r="19" spans="1:11" ht="18" customHeight="1">
      <c r="A19" s="52" t="s">
        <v>413</v>
      </c>
      <c r="B19" s="74">
        <v>19670000</v>
      </c>
      <c r="C19" s="74">
        <v>59069850</v>
      </c>
      <c r="D19" s="74">
        <v>953956</v>
      </c>
      <c r="E19" s="74">
        <v>58115894</v>
      </c>
      <c r="F19" s="74">
        <v>36500000</v>
      </c>
      <c r="G19" s="67">
        <f t="shared" si="0"/>
        <v>0.53890410958904111</v>
      </c>
      <c r="H19" s="74">
        <f t="shared" si="1"/>
        <v>31318894.109041099</v>
      </c>
      <c r="I19" s="74" t="s">
        <v>477</v>
      </c>
      <c r="J19" s="74">
        <v>19670000</v>
      </c>
    </row>
    <row r="20" spans="1:11" ht="18" customHeight="1">
      <c r="A20" s="52" t="s">
        <v>454</v>
      </c>
      <c r="B20" s="74">
        <v>10000000</v>
      </c>
      <c r="C20" s="74">
        <v>2873446822</v>
      </c>
      <c r="D20" s="74">
        <v>1122447088</v>
      </c>
      <c r="E20" s="74">
        <v>1750999734</v>
      </c>
      <c r="F20" s="74">
        <v>10000000</v>
      </c>
      <c r="G20" s="67">
        <f t="shared" si="0"/>
        <v>1</v>
      </c>
      <c r="H20" s="74">
        <f t="shared" si="1"/>
        <v>1750999734</v>
      </c>
      <c r="I20" s="74" t="s">
        <v>477</v>
      </c>
      <c r="J20" s="74">
        <v>10000000</v>
      </c>
    </row>
    <row r="21" spans="1:11" ht="18" customHeight="1">
      <c r="A21" s="52" t="s">
        <v>415</v>
      </c>
      <c r="B21" s="74">
        <v>10000000</v>
      </c>
      <c r="C21" s="74">
        <v>99863165</v>
      </c>
      <c r="D21" s="74">
        <v>6299378</v>
      </c>
      <c r="E21" s="74">
        <v>93563787</v>
      </c>
      <c r="F21" s="74">
        <v>10000000</v>
      </c>
      <c r="G21" s="67">
        <f t="shared" si="0"/>
        <v>1</v>
      </c>
      <c r="H21" s="74">
        <f t="shared" si="1"/>
        <v>93563787</v>
      </c>
      <c r="I21" s="74" t="s">
        <v>477</v>
      </c>
      <c r="J21" s="74">
        <v>10000000</v>
      </c>
    </row>
    <row r="22" spans="1:11" ht="18" customHeight="1">
      <c r="A22" s="52" t="s">
        <v>414</v>
      </c>
      <c r="B22" s="74">
        <v>3000000</v>
      </c>
      <c r="C22" s="74">
        <v>1382485448</v>
      </c>
      <c r="D22" s="74">
        <v>172849885</v>
      </c>
      <c r="E22" s="74">
        <v>1209635563</v>
      </c>
      <c r="F22" s="74">
        <v>3000000</v>
      </c>
      <c r="G22" s="67">
        <f t="shared" si="0"/>
        <v>1</v>
      </c>
      <c r="H22" s="74">
        <f t="shared" si="1"/>
        <v>1209635563</v>
      </c>
      <c r="I22" s="74" t="s">
        <v>477</v>
      </c>
      <c r="J22" s="74">
        <v>3000000</v>
      </c>
    </row>
    <row r="23" spans="1:11" ht="18" customHeight="1">
      <c r="A23" s="52" t="s">
        <v>444</v>
      </c>
      <c r="B23" s="74">
        <v>613352000</v>
      </c>
      <c r="C23" s="74">
        <v>2153829862</v>
      </c>
      <c r="D23" s="74">
        <v>478446544</v>
      </c>
      <c r="E23" s="74">
        <v>1675383318</v>
      </c>
      <c r="F23" s="75" t="s">
        <v>477</v>
      </c>
      <c r="G23" s="68" t="s">
        <v>477</v>
      </c>
      <c r="H23" s="75" t="s">
        <v>477</v>
      </c>
      <c r="I23" s="74" t="s">
        <v>477</v>
      </c>
      <c r="J23" s="74">
        <v>613352000</v>
      </c>
    </row>
    <row r="24" spans="1:11" ht="18" customHeight="1">
      <c r="A24" s="52" t="s">
        <v>416</v>
      </c>
      <c r="B24" s="74">
        <f>6869579392+9300000</f>
        <v>6878879392</v>
      </c>
      <c r="C24" s="74">
        <v>52177473474</v>
      </c>
      <c r="D24" s="74">
        <v>30743294715</v>
      </c>
      <c r="E24" s="74">
        <v>21434178759</v>
      </c>
      <c r="F24" s="74">
        <v>20468205532</v>
      </c>
      <c r="G24" s="67">
        <f t="shared" si="0"/>
        <v>0.33607632976156887</v>
      </c>
      <c r="H24" s="74">
        <f t="shared" si="1"/>
        <v>7203520128.7780991</v>
      </c>
      <c r="I24" s="74" t="s">
        <v>477</v>
      </c>
      <c r="J24" s="74" t="s">
        <v>25</v>
      </c>
    </row>
    <row r="25" spans="1:11" ht="18" customHeight="1">
      <c r="A25" s="52"/>
      <c r="B25" s="74"/>
      <c r="C25" s="74"/>
      <c r="D25" s="74"/>
      <c r="E25" s="74"/>
      <c r="F25" s="74"/>
      <c r="G25" s="60"/>
      <c r="H25" s="74"/>
      <c r="I25" s="74"/>
      <c r="J25" s="74"/>
    </row>
    <row r="26" spans="1:11" ht="18" customHeight="1">
      <c r="A26" s="53" t="s">
        <v>10</v>
      </c>
      <c r="B26" s="74">
        <f>SUM(B14:B24)</f>
        <v>8592701392</v>
      </c>
      <c r="C26" s="76"/>
      <c r="D26" s="76"/>
      <c r="E26" s="76"/>
      <c r="F26" s="76"/>
      <c r="G26" s="39"/>
      <c r="H26" s="76"/>
      <c r="I26" s="74" t="s">
        <v>25</v>
      </c>
      <c r="J26" s="74">
        <v>1713822000</v>
      </c>
    </row>
    <row r="28" spans="1:11" ht="18.75">
      <c r="A28" s="37" t="s">
        <v>21</v>
      </c>
      <c r="K28" s="14" t="s">
        <v>500</v>
      </c>
    </row>
    <row r="29" spans="1:11" ht="47.25">
      <c r="A29" s="38" t="s">
        <v>12</v>
      </c>
      <c r="B29" s="56" t="s">
        <v>22</v>
      </c>
      <c r="C29" s="56" t="s">
        <v>14</v>
      </c>
      <c r="D29" s="56" t="s">
        <v>15</v>
      </c>
      <c r="E29" s="56" t="s">
        <v>16</v>
      </c>
      <c r="F29" s="56" t="s">
        <v>17</v>
      </c>
      <c r="G29" s="56" t="s">
        <v>18</v>
      </c>
      <c r="H29" s="56" t="s">
        <v>19</v>
      </c>
      <c r="I29" s="56" t="s">
        <v>23</v>
      </c>
      <c r="J29" s="56" t="s">
        <v>24</v>
      </c>
      <c r="K29" s="56" t="s">
        <v>9</v>
      </c>
    </row>
    <row r="30" spans="1:11" ht="18" customHeight="1">
      <c r="A30" s="52" t="s">
        <v>417</v>
      </c>
      <c r="B30" s="74">
        <v>127500000</v>
      </c>
      <c r="C30" s="74">
        <v>590170105</v>
      </c>
      <c r="D30" s="74">
        <v>88384426</v>
      </c>
      <c r="E30" s="74">
        <v>501785679</v>
      </c>
      <c r="F30" s="74">
        <v>640201097</v>
      </c>
      <c r="G30" s="65">
        <f>B30/F30</f>
        <v>0.19915617233002023</v>
      </c>
      <c r="H30" s="74">
        <f>E30*G30</f>
        <v>99933715.159660205</v>
      </c>
      <c r="I30" s="74" t="s">
        <v>477</v>
      </c>
      <c r="J30" s="74">
        <v>127500000</v>
      </c>
      <c r="K30" s="74">
        <v>127500000</v>
      </c>
    </row>
    <row r="31" spans="1:11" ht="18" customHeight="1">
      <c r="A31" s="52" t="s">
        <v>418</v>
      </c>
      <c r="B31" s="74">
        <v>13450000</v>
      </c>
      <c r="C31" s="74">
        <v>1390866245</v>
      </c>
      <c r="D31" s="74">
        <v>1047359218</v>
      </c>
      <c r="E31" s="74">
        <v>343507027</v>
      </c>
      <c r="F31" s="74">
        <v>360000000</v>
      </c>
      <c r="G31" s="65">
        <f t="shared" ref="G31:G56" si="2">B31/F31</f>
        <v>3.7361111111111109E-2</v>
      </c>
      <c r="H31" s="74">
        <f t="shared" ref="H31:H56" si="3">E31*G31</f>
        <v>12833804.203194443</v>
      </c>
      <c r="I31" s="74" t="s">
        <v>477</v>
      </c>
      <c r="J31" s="74">
        <v>13450000</v>
      </c>
      <c r="K31" s="74">
        <v>13450000</v>
      </c>
    </row>
    <row r="32" spans="1:11" ht="18" customHeight="1">
      <c r="A32" s="52" t="s">
        <v>419</v>
      </c>
      <c r="B32" s="74">
        <v>6400000</v>
      </c>
      <c r="C32" s="74">
        <v>34915647000</v>
      </c>
      <c r="D32" s="74">
        <v>18522227000</v>
      </c>
      <c r="E32" s="74">
        <v>16393420000</v>
      </c>
      <c r="F32" s="74">
        <v>1070400000</v>
      </c>
      <c r="G32" s="65">
        <f t="shared" si="2"/>
        <v>5.9790732436472349E-3</v>
      </c>
      <c r="H32" s="74">
        <f t="shared" si="3"/>
        <v>98017458.893871456</v>
      </c>
      <c r="I32" s="74" t="s">
        <v>477</v>
      </c>
      <c r="J32" s="74">
        <v>6400000</v>
      </c>
      <c r="K32" s="74">
        <v>6400000</v>
      </c>
    </row>
    <row r="33" spans="1:11" ht="18" customHeight="1">
      <c r="A33" s="52" t="s">
        <v>420</v>
      </c>
      <c r="B33" s="74">
        <v>5000000</v>
      </c>
      <c r="C33" s="74">
        <v>260756231</v>
      </c>
      <c r="D33" s="74">
        <v>104474288</v>
      </c>
      <c r="E33" s="74">
        <v>156281943</v>
      </c>
      <c r="F33" s="74">
        <v>50000000</v>
      </c>
      <c r="G33" s="65">
        <f t="shared" si="2"/>
        <v>0.1</v>
      </c>
      <c r="H33" s="74">
        <f t="shared" si="3"/>
        <v>15628194.300000001</v>
      </c>
      <c r="I33" s="74" t="s">
        <v>477</v>
      </c>
      <c r="J33" s="74">
        <v>5000000</v>
      </c>
      <c r="K33" s="74">
        <v>5000000</v>
      </c>
    </row>
    <row r="34" spans="1:11" ht="18" customHeight="1">
      <c r="A34" s="52" t="s">
        <v>421</v>
      </c>
      <c r="B34" s="74">
        <v>15750000</v>
      </c>
      <c r="C34" s="74">
        <v>276956282</v>
      </c>
      <c r="D34" s="74">
        <v>145463672</v>
      </c>
      <c r="E34" s="74">
        <v>131493610</v>
      </c>
      <c r="F34" s="74">
        <v>92500000</v>
      </c>
      <c r="G34" s="65">
        <f t="shared" si="2"/>
        <v>0.17027027027027028</v>
      </c>
      <c r="H34" s="74">
        <f t="shared" si="3"/>
        <v>22389452.513513513</v>
      </c>
      <c r="I34" s="74" t="s">
        <v>477</v>
      </c>
      <c r="J34" s="74">
        <v>15750000</v>
      </c>
      <c r="K34" s="74">
        <v>15750000</v>
      </c>
    </row>
    <row r="35" spans="1:11" ht="18" customHeight="1">
      <c r="A35" s="52" t="s">
        <v>422</v>
      </c>
      <c r="B35" s="74">
        <v>40000000</v>
      </c>
      <c r="C35" s="74">
        <v>15945906000</v>
      </c>
      <c r="D35" s="74">
        <v>11361321000</v>
      </c>
      <c r="E35" s="74">
        <v>4584584000</v>
      </c>
      <c r="F35" s="74">
        <v>1940000000</v>
      </c>
      <c r="G35" s="65">
        <f t="shared" si="2"/>
        <v>2.0618556701030927E-2</v>
      </c>
      <c r="H35" s="74">
        <f t="shared" si="3"/>
        <v>94527505.15463917</v>
      </c>
      <c r="I35" s="74" t="s">
        <v>477</v>
      </c>
      <c r="J35" s="74">
        <v>40000000</v>
      </c>
      <c r="K35" s="74">
        <v>40000000</v>
      </c>
    </row>
    <row r="36" spans="1:11" ht="18" customHeight="1">
      <c r="A36" s="52" t="s">
        <v>423</v>
      </c>
      <c r="B36" s="74">
        <v>15920000</v>
      </c>
      <c r="C36" s="74">
        <v>79632462188</v>
      </c>
      <c r="D36" s="74">
        <v>75795553206</v>
      </c>
      <c r="E36" s="74">
        <v>3836908982</v>
      </c>
      <c r="F36" s="74">
        <v>2832710000</v>
      </c>
      <c r="G36" s="65">
        <f t="shared" si="2"/>
        <v>5.6200599425991369E-3</v>
      </c>
      <c r="H36" s="74">
        <f t="shared" si="3"/>
        <v>21563658.473137032</v>
      </c>
      <c r="I36" s="74" t="s">
        <v>477</v>
      </c>
      <c r="J36" s="74">
        <v>15920000</v>
      </c>
      <c r="K36" s="74">
        <v>15920000</v>
      </c>
    </row>
    <row r="37" spans="1:11" ht="18" customHeight="1">
      <c r="A37" s="52" t="s">
        <v>424</v>
      </c>
      <c r="B37" s="74">
        <v>1790000</v>
      </c>
      <c r="C37" s="74">
        <v>669340711</v>
      </c>
      <c r="D37" s="74">
        <v>449129106</v>
      </c>
      <c r="E37" s="74">
        <v>220211605</v>
      </c>
      <c r="F37" s="74">
        <v>64532502</v>
      </c>
      <c r="G37" s="65">
        <f t="shared" si="2"/>
        <v>2.7737960632612694E-2</v>
      </c>
      <c r="H37" s="74">
        <f t="shared" si="3"/>
        <v>6108220.8303344566</v>
      </c>
      <c r="I37" s="74" t="s">
        <v>477</v>
      </c>
      <c r="J37" s="74">
        <v>1790000</v>
      </c>
      <c r="K37" s="74">
        <v>1790000</v>
      </c>
    </row>
    <row r="38" spans="1:11" ht="18" customHeight="1">
      <c r="A38" s="52" t="s">
        <v>441</v>
      </c>
      <c r="B38" s="74">
        <v>5650000</v>
      </c>
      <c r="C38" s="74">
        <v>297995926642</v>
      </c>
      <c r="D38" s="74">
        <v>229848076818</v>
      </c>
      <c r="E38" s="74">
        <v>68147849824</v>
      </c>
      <c r="F38" s="74">
        <v>46091250000</v>
      </c>
      <c r="G38" s="65">
        <f t="shared" si="2"/>
        <v>1.2258291975157973E-4</v>
      </c>
      <c r="H38" s="74">
        <f t="shared" si="3"/>
        <v>8353762.4062180994</v>
      </c>
      <c r="I38" s="74" t="s">
        <v>477</v>
      </c>
      <c r="J38" s="74">
        <v>5650000</v>
      </c>
      <c r="K38" s="74">
        <v>5650000</v>
      </c>
    </row>
    <row r="39" spans="1:11" ht="18" customHeight="1">
      <c r="A39" s="52" t="s">
        <v>425</v>
      </c>
      <c r="B39" s="74">
        <v>1398000</v>
      </c>
      <c r="C39" s="74">
        <v>488866942</v>
      </c>
      <c r="D39" s="74">
        <v>227694650</v>
      </c>
      <c r="E39" s="74">
        <v>261172292</v>
      </c>
      <c r="F39" s="74">
        <v>232183293</v>
      </c>
      <c r="G39" s="65">
        <f t="shared" si="2"/>
        <v>6.0211050585797319E-3</v>
      </c>
      <c r="H39" s="74">
        <f t="shared" si="3"/>
        <v>1572545.8085220628</v>
      </c>
      <c r="I39" s="74" t="s">
        <v>477</v>
      </c>
      <c r="J39" s="74">
        <v>1398000</v>
      </c>
      <c r="K39" s="74">
        <v>1398000</v>
      </c>
    </row>
    <row r="40" spans="1:11" ht="18" customHeight="1">
      <c r="A40" s="52" t="s">
        <v>426</v>
      </c>
      <c r="B40" s="74">
        <v>3680000</v>
      </c>
      <c r="C40" s="74">
        <v>5268385444</v>
      </c>
      <c r="D40" s="74">
        <v>4940801253</v>
      </c>
      <c r="E40" s="74">
        <v>327584191</v>
      </c>
      <c r="F40" s="75" t="s">
        <v>477</v>
      </c>
      <c r="G40" s="68" t="s">
        <v>477</v>
      </c>
      <c r="H40" s="75" t="s">
        <v>477</v>
      </c>
      <c r="I40" s="74" t="s">
        <v>477</v>
      </c>
      <c r="J40" s="74">
        <v>3680000</v>
      </c>
      <c r="K40" s="74">
        <v>3680000</v>
      </c>
    </row>
    <row r="41" spans="1:11" ht="18" customHeight="1">
      <c r="A41" s="52" t="s">
        <v>427</v>
      </c>
      <c r="B41" s="74">
        <v>29435000</v>
      </c>
      <c r="C41" s="74">
        <v>1084525137</v>
      </c>
      <c r="D41" s="74">
        <v>311209153</v>
      </c>
      <c r="E41" s="74">
        <v>773315984</v>
      </c>
      <c r="F41" s="74">
        <v>96365000</v>
      </c>
      <c r="G41" s="65">
        <f t="shared" si="2"/>
        <v>0.30545322471851816</v>
      </c>
      <c r="H41" s="74">
        <f t="shared" si="3"/>
        <v>236211861.03917399</v>
      </c>
      <c r="I41" s="74" t="s">
        <v>477</v>
      </c>
      <c r="J41" s="74">
        <v>29435000</v>
      </c>
      <c r="K41" s="74">
        <v>29435000</v>
      </c>
    </row>
    <row r="42" spans="1:11" ht="18" customHeight="1">
      <c r="A42" s="52" t="s">
        <v>428</v>
      </c>
      <c r="B42" s="74">
        <v>12000</v>
      </c>
      <c r="C42" s="74">
        <v>253807094</v>
      </c>
      <c r="D42" s="74">
        <v>68481830</v>
      </c>
      <c r="E42" s="74">
        <v>185325264</v>
      </c>
      <c r="F42" s="74">
        <v>48498000</v>
      </c>
      <c r="G42" s="65">
        <f t="shared" si="2"/>
        <v>2.4743288383026105E-4</v>
      </c>
      <c r="H42" s="74">
        <f t="shared" si="3"/>
        <v>45855.564518124462</v>
      </c>
      <c r="I42" s="74" t="s">
        <v>477</v>
      </c>
      <c r="J42" s="74">
        <v>12000</v>
      </c>
      <c r="K42" s="74">
        <v>12000</v>
      </c>
    </row>
    <row r="43" spans="1:11" ht="18" customHeight="1">
      <c r="A43" s="52" t="s">
        <v>429</v>
      </c>
      <c r="B43" s="74">
        <v>2800000</v>
      </c>
      <c r="C43" s="74">
        <v>38411212</v>
      </c>
      <c r="D43" s="74">
        <v>64160635</v>
      </c>
      <c r="E43" s="74">
        <v>-25749423</v>
      </c>
      <c r="F43" s="74">
        <v>7000000</v>
      </c>
      <c r="G43" s="65">
        <f t="shared" si="2"/>
        <v>0.4</v>
      </c>
      <c r="H43" s="74">
        <f t="shared" si="3"/>
        <v>-10299769.200000001</v>
      </c>
      <c r="I43" s="74" t="s">
        <v>477</v>
      </c>
      <c r="J43" s="74">
        <v>2800000</v>
      </c>
      <c r="K43" s="74">
        <v>2800000</v>
      </c>
    </row>
    <row r="44" spans="1:11" ht="18" customHeight="1">
      <c r="A44" s="52" t="s">
        <v>442</v>
      </c>
      <c r="B44" s="74">
        <v>21000000</v>
      </c>
      <c r="C44" s="74">
        <v>24834865000000</v>
      </c>
      <c r="D44" s="74">
        <v>24466761000000</v>
      </c>
      <c r="E44" s="74">
        <v>368104000000</v>
      </c>
      <c r="F44" s="74">
        <v>16602000000</v>
      </c>
      <c r="G44" s="65">
        <f t="shared" si="2"/>
        <v>1.264907842428623E-3</v>
      </c>
      <c r="H44" s="74">
        <f t="shared" si="3"/>
        <v>465617636.42934585</v>
      </c>
      <c r="I44" s="74" t="s">
        <v>477</v>
      </c>
      <c r="J44" s="74">
        <v>21000000</v>
      </c>
      <c r="K44" s="74">
        <v>21000000</v>
      </c>
    </row>
    <row r="45" spans="1:11" ht="18" customHeight="1">
      <c r="A45" s="52" t="s">
        <v>430</v>
      </c>
      <c r="B45" s="74">
        <v>164473000</v>
      </c>
      <c r="C45" s="74">
        <v>574378536482</v>
      </c>
      <c r="D45" s="74">
        <v>535957310883</v>
      </c>
      <c r="E45" s="74">
        <v>38421225599</v>
      </c>
      <c r="F45" s="74">
        <v>28612781727</v>
      </c>
      <c r="G45" s="65">
        <f t="shared" si="2"/>
        <v>5.748235231697086E-3</v>
      </c>
      <c r="H45" s="74">
        <f t="shared" si="3"/>
        <v>220854242.63315377</v>
      </c>
      <c r="I45" s="74" t="s">
        <v>477</v>
      </c>
      <c r="J45" s="74">
        <v>164473000</v>
      </c>
      <c r="K45" s="74">
        <v>164473000</v>
      </c>
    </row>
    <row r="46" spans="1:11" ht="18" customHeight="1">
      <c r="A46" s="52" t="s">
        <v>431</v>
      </c>
      <c r="B46" s="74">
        <v>20340000</v>
      </c>
      <c r="C46" s="74">
        <v>6356430289</v>
      </c>
      <c r="D46" s="74">
        <v>241258421</v>
      </c>
      <c r="E46" s="74">
        <v>6115171868</v>
      </c>
      <c r="F46" s="74">
        <v>5807330222</v>
      </c>
      <c r="G46" s="65">
        <f t="shared" si="2"/>
        <v>3.502470020207506E-3</v>
      </c>
      <c r="H46" s="74">
        <f t="shared" si="3"/>
        <v>21418206.136086334</v>
      </c>
      <c r="I46" s="74" t="s">
        <v>477</v>
      </c>
      <c r="J46" s="74">
        <v>20340000</v>
      </c>
      <c r="K46" s="74">
        <v>20340000</v>
      </c>
    </row>
    <row r="47" spans="1:11" ht="18" customHeight="1">
      <c r="A47" s="52" t="s">
        <v>443</v>
      </c>
      <c r="B47" s="74">
        <v>9752579</v>
      </c>
      <c r="C47" s="74">
        <v>361874980</v>
      </c>
      <c r="D47" s="74">
        <v>7171047</v>
      </c>
      <c r="E47" s="74">
        <v>354703933</v>
      </c>
      <c r="F47" s="74">
        <v>311687850</v>
      </c>
      <c r="G47" s="65">
        <f t="shared" si="2"/>
        <v>3.1289570639343178E-2</v>
      </c>
      <c r="H47" s="74">
        <f t="shared" si="3"/>
        <v>11098533.767656351</v>
      </c>
      <c r="I47" s="74" t="s">
        <v>477</v>
      </c>
      <c r="J47" s="74">
        <v>9752579</v>
      </c>
      <c r="K47" s="74">
        <v>9752579</v>
      </c>
    </row>
    <row r="48" spans="1:11" ht="18" customHeight="1">
      <c r="A48" s="52" t="s">
        <v>432</v>
      </c>
      <c r="B48" s="74">
        <v>300000</v>
      </c>
      <c r="C48" s="74">
        <v>111802602</v>
      </c>
      <c r="D48" s="74">
        <v>308366</v>
      </c>
      <c r="E48" s="74">
        <v>111494236</v>
      </c>
      <c r="F48" s="74">
        <v>100100821</v>
      </c>
      <c r="G48" s="68" t="s">
        <v>477</v>
      </c>
      <c r="H48" s="75" t="s">
        <v>477</v>
      </c>
      <c r="I48" s="74" t="s">
        <v>477</v>
      </c>
      <c r="J48" s="74">
        <v>300000</v>
      </c>
      <c r="K48" s="74">
        <v>300000</v>
      </c>
    </row>
    <row r="49" spans="1:11" ht="18" customHeight="1">
      <c r="A49" s="52" t="s">
        <v>433</v>
      </c>
      <c r="B49" s="74">
        <v>30820000</v>
      </c>
      <c r="C49" s="74">
        <v>1950952402</v>
      </c>
      <c r="D49" s="74">
        <v>580461969</v>
      </c>
      <c r="E49" s="74">
        <v>1370490433</v>
      </c>
      <c r="F49" s="74">
        <v>1318958224</v>
      </c>
      <c r="G49" s="65">
        <f t="shared" si="2"/>
        <v>2.3366926593423328E-2</v>
      </c>
      <c r="H49" s="74">
        <f t="shared" si="3"/>
        <v>32024149.344899952</v>
      </c>
      <c r="I49" s="74" t="s">
        <v>477</v>
      </c>
      <c r="J49" s="74">
        <v>30820000</v>
      </c>
      <c r="K49" s="74">
        <v>30820000</v>
      </c>
    </row>
    <row r="50" spans="1:11" ht="18" customHeight="1">
      <c r="A50" s="52" t="s">
        <v>434</v>
      </c>
      <c r="B50" s="74">
        <v>17962000</v>
      </c>
      <c r="C50" s="74">
        <v>2260975059</v>
      </c>
      <c r="D50" s="74">
        <v>505449617</v>
      </c>
      <c r="E50" s="74">
        <v>1755525442</v>
      </c>
      <c r="F50" s="74">
        <v>1644345131</v>
      </c>
      <c r="G50" s="65">
        <f t="shared" si="2"/>
        <v>1.0923497544020154E-2</v>
      </c>
      <c r="H50" s="74">
        <f t="shared" si="3"/>
        <v>19176477.854151897</v>
      </c>
      <c r="I50" s="74" t="s">
        <v>477</v>
      </c>
      <c r="J50" s="74">
        <v>17962000</v>
      </c>
      <c r="K50" s="74">
        <v>17962000</v>
      </c>
    </row>
    <row r="51" spans="1:11" ht="18" customHeight="1">
      <c r="A51" s="52" t="s">
        <v>435</v>
      </c>
      <c r="B51" s="74">
        <v>15329000</v>
      </c>
      <c r="C51" s="74">
        <v>720788853</v>
      </c>
      <c r="D51" s="74">
        <v>18079301</v>
      </c>
      <c r="E51" s="74">
        <v>702709552</v>
      </c>
      <c r="F51" s="74">
        <v>524793102</v>
      </c>
      <c r="G51" s="65">
        <f t="shared" si="2"/>
        <v>2.9209606493646328E-2</v>
      </c>
      <c r="H51" s="74">
        <f t="shared" si="3"/>
        <v>20525869.493246503</v>
      </c>
      <c r="I51" s="74" t="s">
        <v>477</v>
      </c>
      <c r="J51" s="74">
        <v>15329000</v>
      </c>
      <c r="K51" s="74">
        <v>15329000</v>
      </c>
    </row>
    <row r="52" spans="1:11" ht="18" customHeight="1">
      <c r="A52" s="52" t="s">
        <v>436</v>
      </c>
      <c r="B52" s="74">
        <v>70648700</v>
      </c>
      <c r="C52" s="74">
        <v>1084812937</v>
      </c>
      <c r="D52" s="74">
        <v>177517</v>
      </c>
      <c r="E52" s="74">
        <v>1084635420</v>
      </c>
      <c r="F52" s="74">
        <v>1058100000</v>
      </c>
      <c r="G52" s="65">
        <f t="shared" si="2"/>
        <v>6.6769397977506847E-2</v>
      </c>
      <c r="H52" s="74">
        <f t="shared" si="3"/>
        <v>72420454.018480286</v>
      </c>
      <c r="I52" s="74" t="s">
        <v>477</v>
      </c>
      <c r="J52" s="74">
        <v>70648700</v>
      </c>
      <c r="K52" s="74">
        <v>70648700</v>
      </c>
    </row>
    <row r="53" spans="1:11" ht="18" customHeight="1">
      <c r="A53" s="52" t="s">
        <v>437</v>
      </c>
      <c r="B53" s="74">
        <v>4355600</v>
      </c>
      <c r="C53" s="74">
        <v>8913249713</v>
      </c>
      <c r="D53" s="74">
        <v>3428948678</v>
      </c>
      <c r="E53" s="74">
        <v>5484301035</v>
      </c>
      <c r="F53" s="74">
        <v>155800000</v>
      </c>
      <c r="G53" s="65">
        <f t="shared" si="2"/>
        <v>2.7956354300385108E-2</v>
      </c>
      <c r="H53" s="74">
        <f t="shared" si="3"/>
        <v>153321062.82442874</v>
      </c>
      <c r="I53" s="74" t="s">
        <v>477</v>
      </c>
      <c r="J53" s="74">
        <v>4355600</v>
      </c>
      <c r="K53" s="74">
        <v>4355600</v>
      </c>
    </row>
    <row r="54" spans="1:11" ht="18" customHeight="1">
      <c r="A54" s="52" t="s">
        <v>438</v>
      </c>
      <c r="B54" s="74">
        <v>800000</v>
      </c>
      <c r="C54" s="74">
        <v>42302599</v>
      </c>
      <c r="D54" s="74">
        <v>17757598</v>
      </c>
      <c r="E54" s="74">
        <v>24545001</v>
      </c>
      <c r="F54" s="75" t="s">
        <v>477</v>
      </c>
      <c r="G54" s="68" t="s">
        <v>477</v>
      </c>
      <c r="H54" s="75" t="s">
        <v>477</v>
      </c>
      <c r="I54" s="74" t="s">
        <v>477</v>
      </c>
      <c r="J54" s="74">
        <v>800000</v>
      </c>
      <c r="K54" s="74">
        <v>800000</v>
      </c>
    </row>
    <row r="55" spans="1:11" ht="18" customHeight="1">
      <c r="A55" s="52" t="s">
        <v>439</v>
      </c>
      <c r="B55" s="74">
        <v>190000</v>
      </c>
      <c r="C55" s="74">
        <v>297995926642</v>
      </c>
      <c r="D55" s="74">
        <v>229848076818</v>
      </c>
      <c r="E55" s="74">
        <v>68147849824</v>
      </c>
      <c r="F55" s="77">
        <v>46091250000</v>
      </c>
      <c r="G55" s="65">
        <f t="shared" si="2"/>
        <v>4.1222574783717082E-6</v>
      </c>
      <c r="H55" s="74">
        <f t="shared" si="3"/>
        <v>280922.98357193609</v>
      </c>
      <c r="I55" s="74" t="s">
        <v>477</v>
      </c>
      <c r="J55" s="74">
        <v>190000</v>
      </c>
      <c r="K55" s="74">
        <v>190000</v>
      </c>
    </row>
    <row r="56" spans="1:11" ht="18" customHeight="1">
      <c r="A56" s="52" t="s">
        <v>440</v>
      </c>
      <c r="B56" s="74">
        <v>500000</v>
      </c>
      <c r="C56" s="74">
        <v>2546090664</v>
      </c>
      <c r="D56" s="74">
        <v>598561329</v>
      </c>
      <c r="E56" s="74">
        <v>1947529335</v>
      </c>
      <c r="F56" s="74">
        <v>400000000</v>
      </c>
      <c r="G56" s="65">
        <f t="shared" si="2"/>
        <v>1.25E-3</v>
      </c>
      <c r="H56" s="74">
        <f t="shared" si="3"/>
        <v>2434411.6687500002</v>
      </c>
      <c r="I56" s="74" t="s">
        <v>477</v>
      </c>
      <c r="J56" s="74">
        <v>500000</v>
      </c>
      <c r="K56" s="74">
        <v>500000</v>
      </c>
    </row>
    <row r="57" spans="1:11" ht="18" customHeight="1">
      <c r="A57" s="52"/>
      <c r="B57" s="74"/>
      <c r="C57" s="74"/>
      <c r="D57" s="74"/>
      <c r="E57" s="74"/>
      <c r="F57" s="74"/>
      <c r="G57" s="65"/>
      <c r="H57" s="74"/>
      <c r="I57" s="74"/>
      <c r="J57" s="74"/>
      <c r="K57" s="74"/>
    </row>
    <row r="58" spans="1:11" ht="18" customHeight="1">
      <c r="A58" s="52"/>
      <c r="B58" s="74"/>
      <c r="C58" s="74"/>
      <c r="D58" s="74"/>
      <c r="E58" s="74"/>
      <c r="F58" s="74"/>
      <c r="G58" s="15"/>
      <c r="H58" s="74"/>
      <c r="I58" s="74"/>
      <c r="J58" s="74"/>
      <c r="K58" s="74"/>
    </row>
    <row r="59" spans="1:11" ht="18" customHeight="1">
      <c r="A59" s="52"/>
      <c r="B59" s="74"/>
      <c r="C59" s="74"/>
      <c r="D59" s="74"/>
      <c r="E59" s="74"/>
      <c r="F59" s="74"/>
      <c r="G59" s="60"/>
      <c r="H59" s="74"/>
      <c r="I59" s="74"/>
      <c r="J59" s="74"/>
      <c r="K59" s="74"/>
    </row>
    <row r="60" spans="1:11" ht="18" customHeight="1">
      <c r="A60" s="53" t="s">
        <v>10</v>
      </c>
      <c r="B60" s="74">
        <f>SUM(B30:B57)</f>
        <v>625255879</v>
      </c>
      <c r="C60" s="76"/>
      <c r="D60" s="76"/>
      <c r="E60" s="76"/>
      <c r="F60" s="76"/>
      <c r="G60" s="39"/>
      <c r="H60" s="76"/>
      <c r="I60" s="74" t="s">
        <v>477</v>
      </c>
      <c r="J60" s="74">
        <f>SUM(J30:J58)</f>
        <v>625255879</v>
      </c>
      <c r="K60" s="74">
        <f>SUM(K30:K58)</f>
        <v>625255879</v>
      </c>
    </row>
  </sheetData>
  <phoneticPr fontId="10"/>
  <printOptions horizontalCentered="1" verticalCentered="1"/>
  <pageMargins left="0.39370078740157483" right="0.39370078740157483" top="0.59055118110236227" bottom="0.39370078740157483" header="0.19685039370078741" footer="0.19685039370078741"/>
  <pageSetup paperSize="9" scale="45"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G21"/>
  <sheetViews>
    <sheetView topLeftCell="A2" zoomScale="85" zoomScaleNormal="85" workbookViewId="0">
      <selection activeCell="A19" sqref="A19"/>
    </sheetView>
  </sheetViews>
  <sheetFormatPr defaultColWidth="8.875" defaultRowHeight="15.75"/>
  <cols>
    <col min="1" max="1" width="22.875" style="16" customWidth="1"/>
    <col min="2" max="7" width="17.875" style="16" customWidth="1"/>
    <col min="8" max="9" width="8.875" style="16"/>
    <col min="10" max="10" width="13.625" style="16" customWidth="1"/>
    <col min="11" max="16384" width="8.875" style="16"/>
  </cols>
  <sheetData>
    <row r="1" spans="1:7" ht="30">
      <c r="A1" s="1" t="s">
        <v>32</v>
      </c>
    </row>
    <row r="2" spans="1:7" ht="18.75">
      <c r="A2" s="13" t="s">
        <v>407</v>
      </c>
    </row>
    <row r="3" spans="1:7" ht="18.75">
      <c r="A3" s="13" t="s">
        <v>486</v>
      </c>
    </row>
    <row r="4" spans="1:7" ht="18.75">
      <c r="A4" s="13" t="s">
        <v>395</v>
      </c>
    </row>
    <row r="5" spans="1:7" ht="18.75">
      <c r="G5" s="14" t="s">
        <v>500</v>
      </c>
    </row>
    <row r="6" spans="1:7" ht="31.5">
      <c r="A6" s="38" t="s">
        <v>26</v>
      </c>
      <c r="B6" s="38" t="s">
        <v>27</v>
      </c>
      <c r="C6" s="38" t="s">
        <v>28</v>
      </c>
      <c r="D6" s="38" t="s">
        <v>29</v>
      </c>
      <c r="E6" s="38" t="s">
        <v>30</v>
      </c>
      <c r="F6" s="56" t="s">
        <v>31</v>
      </c>
      <c r="G6" s="56" t="s">
        <v>9</v>
      </c>
    </row>
    <row r="7" spans="1:7" ht="18" customHeight="1">
      <c r="A7" s="52" t="s">
        <v>378</v>
      </c>
      <c r="B7" s="74">
        <v>9936780376</v>
      </c>
      <c r="C7" s="78" t="s">
        <v>25</v>
      </c>
      <c r="D7" s="78" t="s">
        <v>25</v>
      </c>
      <c r="E7" s="74">
        <v>100000000</v>
      </c>
      <c r="F7" s="74">
        <f>B7+E7</f>
        <v>10036780376</v>
      </c>
      <c r="G7" s="74">
        <v>10036780376</v>
      </c>
    </row>
    <row r="8" spans="1:7" ht="18" customHeight="1">
      <c r="A8" s="52" t="s">
        <v>379</v>
      </c>
      <c r="B8" s="74">
        <v>3274541643</v>
      </c>
      <c r="C8" s="74" t="s">
        <v>25</v>
      </c>
      <c r="D8" s="74" t="s">
        <v>25</v>
      </c>
      <c r="E8" s="74" t="s">
        <v>25</v>
      </c>
      <c r="F8" s="74">
        <v>3274541643</v>
      </c>
      <c r="G8" s="74">
        <v>3274541643</v>
      </c>
    </row>
    <row r="9" spans="1:7" ht="18" customHeight="1">
      <c r="A9" s="52" t="s">
        <v>455</v>
      </c>
      <c r="B9" s="74">
        <v>63890040</v>
      </c>
      <c r="C9" s="74" t="s">
        <v>25</v>
      </c>
      <c r="D9" s="74" t="s">
        <v>25</v>
      </c>
      <c r="E9" s="74">
        <v>150000000</v>
      </c>
      <c r="F9" s="74">
        <f>B9+E9</f>
        <v>213890040</v>
      </c>
      <c r="G9" s="74">
        <v>213890040</v>
      </c>
    </row>
    <row r="10" spans="1:7" ht="18" customHeight="1">
      <c r="A10" s="52" t="s">
        <v>456</v>
      </c>
      <c r="B10" s="74">
        <v>117062678</v>
      </c>
      <c r="C10" s="74" t="s">
        <v>25</v>
      </c>
      <c r="D10" s="74" t="s">
        <v>25</v>
      </c>
      <c r="E10" s="74">
        <v>100000000</v>
      </c>
      <c r="F10" s="74">
        <f>B10+E10</f>
        <v>217062678</v>
      </c>
      <c r="G10" s="74">
        <v>217062678</v>
      </c>
    </row>
    <row r="11" spans="1:7" ht="18" customHeight="1">
      <c r="A11" s="52" t="s">
        <v>457</v>
      </c>
      <c r="B11" s="74">
        <v>57669634</v>
      </c>
      <c r="C11" s="74" t="s">
        <v>25</v>
      </c>
      <c r="D11" s="74" t="s">
        <v>25</v>
      </c>
      <c r="E11" s="74">
        <v>50000000</v>
      </c>
      <c r="F11" s="74">
        <f>B11+E11</f>
        <v>107669634</v>
      </c>
      <c r="G11" s="74">
        <v>107669634</v>
      </c>
    </row>
    <row r="12" spans="1:7" ht="18" customHeight="1">
      <c r="A12" s="52" t="s">
        <v>458</v>
      </c>
      <c r="B12" s="74">
        <v>1563886914</v>
      </c>
      <c r="C12" s="74" t="s">
        <v>25</v>
      </c>
      <c r="D12" s="74" t="s">
        <v>25</v>
      </c>
      <c r="E12" s="74" t="s">
        <v>25</v>
      </c>
      <c r="F12" s="74">
        <v>1563886914</v>
      </c>
      <c r="G12" s="74">
        <v>1563886914</v>
      </c>
    </row>
    <row r="13" spans="1:7" ht="18" customHeight="1">
      <c r="A13" s="52" t="s">
        <v>459</v>
      </c>
      <c r="B13" s="74">
        <v>305224824</v>
      </c>
      <c r="C13" s="74" t="s">
        <v>25</v>
      </c>
      <c r="D13" s="74" t="s">
        <v>25</v>
      </c>
      <c r="E13" s="74" t="s">
        <v>25</v>
      </c>
      <c r="F13" s="74">
        <v>305224824</v>
      </c>
      <c r="G13" s="74">
        <v>305224824</v>
      </c>
    </row>
    <row r="14" spans="1:7" ht="18" customHeight="1">
      <c r="A14" s="52" t="s">
        <v>460</v>
      </c>
      <c r="B14" s="74">
        <v>200798325</v>
      </c>
      <c r="C14" s="74" t="s">
        <v>25</v>
      </c>
      <c r="D14" s="74" t="s">
        <v>25</v>
      </c>
      <c r="E14" s="74" t="s">
        <v>25</v>
      </c>
      <c r="F14" s="74">
        <v>200798325</v>
      </c>
      <c r="G14" s="74">
        <v>200798325</v>
      </c>
    </row>
    <row r="15" spans="1:7" ht="18" customHeight="1">
      <c r="A15" s="52" t="s">
        <v>461</v>
      </c>
      <c r="B15" s="74">
        <v>596491</v>
      </c>
      <c r="C15" s="74" t="s">
        <v>25</v>
      </c>
      <c r="D15" s="74" t="s">
        <v>25</v>
      </c>
      <c r="E15" s="74" t="s">
        <v>25</v>
      </c>
      <c r="F15" s="74">
        <v>596491</v>
      </c>
      <c r="G15" s="74">
        <v>596491</v>
      </c>
    </row>
    <row r="16" spans="1:7" ht="18" customHeight="1">
      <c r="A16" s="52" t="s">
        <v>462</v>
      </c>
      <c r="B16" s="74">
        <v>343611466</v>
      </c>
      <c r="C16" s="74" t="s">
        <v>25</v>
      </c>
      <c r="D16" s="74" t="s">
        <v>25</v>
      </c>
      <c r="E16" s="74" t="s">
        <v>25</v>
      </c>
      <c r="F16" s="74">
        <v>343611466</v>
      </c>
      <c r="G16" s="74">
        <v>343611466</v>
      </c>
    </row>
    <row r="17" spans="1:7" ht="18" customHeight="1">
      <c r="A17" s="52" t="s">
        <v>463</v>
      </c>
      <c r="B17" s="74">
        <v>26412177</v>
      </c>
      <c r="C17" s="74" t="s">
        <v>25</v>
      </c>
      <c r="D17" s="74" t="s">
        <v>25</v>
      </c>
      <c r="E17" s="74" t="s">
        <v>25</v>
      </c>
      <c r="F17" s="74">
        <v>26412177</v>
      </c>
      <c r="G17" s="74">
        <v>26412177</v>
      </c>
    </row>
    <row r="18" spans="1:7" ht="18" customHeight="1">
      <c r="A18" s="52" t="s">
        <v>464</v>
      </c>
      <c r="B18" s="74">
        <v>475</v>
      </c>
      <c r="C18" s="74" t="s">
        <v>25</v>
      </c>
      <c r="D18" s="74" t="s">
        <v>25</v>
      </c>
      <c r="E18" s="74" t="s">
        <v>25</v>
      </c>
      <c r="F18" s="74">
        <v>475</v>
      </c>
      <c r="G18" s="74">
        <v>475</v>
      </c>
    </row>
    <row r="19" spans="1:7" ht="18" customHeight="1">
      <c r="A19" s="90" t="s">
        <v>478</v>
      </c>
      <c r="B19" s="74">
        <v>299501793</v>
      </c>
      <c r="C19" s="74" t="s">
        <v>25</v>
      </c>
      <c r="D19" s="74" t="s">
        <v>25</v>
      </c>
      <c r="E19" s="74" t="s">
        <v>25</v>
      </c>
      <c r="F19" s="74">
        <v>299501793</v>
      </c>
      <c r="G19" s="74">
        <v>299501793</v>
      </c>
    </row>
    <row r="20" spans="1:7" ht="18" customHeight="1">
      <c r="A20" s="52"/>
      <c r="B20" s="74"/>
      <c r="C20" s="74"/>
      <c r="D20" s="74"/>
      <c r="E20" s="74"/>
      <c r="F20" s="74"/>
      <c r="G20" s="74"/>
    </row>
    <row r="21" spans="1:7" ht="18" customHeight="1">
      <c r="A21" s="53" t="s">
        <v>10</v>
      </c>
      <c r="B21" s="74">
        <f t="shared" ref="B21:F21" si="0">SUM(B7:B19)</f>
        <v>16189976836</v>
      </c>
      <c r="C21" s="74" t="s">
        <v>25</v>
      </c>
      <c r="D21" s="74" t="s">
        <v>25</v>
      </c>
      <c r="E21" s="74">
        <f t="shared" si="0"/>
        <v>400000000</v>
      </c>
      <c r="F21" s="74">
        <f t="shared" si="0"/>
        <v>16589976836</v>
      </c>
      <c r="G21" s="74">
        <f>SUM(G7:G19)</f>
        <v>16589976836</v>
      </c>
    </row>
  </sheetData>
  <phoneticPr fontId="10"/>
  <printOptions horizontalCentered="1"/>
  <pageMargins left="0.59055118110236227" right="0.39370078740157483" top="0.39370078740157483" bottom="0.39370078740157483" header="0.19685039370078741" footer="0.19685039370078741"/>
  <pageSetup paperSize="9" scale="96" orientation="landscape" r:id="rId1"/>
  <headerFooter>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10"/>
  <sheetViews>
    <sheetView workbookViewId="0">
      <selection activeCell="B12" sqref="B12"/>
    </sheetView>
  </sheetViews>
  <sheetFormatPr defaultColWidth="8.875" defaultRowHeight="15.75"/>
  <cols>
    <col min="1" max="1" width="30.875" style="16" customWidth="1"/>
    <col min="2" max="6" width="19.875" style="16" customWidth="1"/>
    <col min="7" max="16384" width="8.875" style="16"/>
  </cols>
  <sheetData>
    <row r="1" spans="1:6" ht="30">
      <c r="A1" s="1" t="s">
        <v>33</v>
      </c>
    </row>
    <row r="2" spans="1:6" ht="18.75">
      <c r="A2" s="13" t="s">
        <v>407</v>
      </c>
    </row>
    <row r="3" spans="1:6" ht="18.75">
      <c r="A3" s="13" t="s">
        <v>486</v>
      </c>
    </row>
    <row r="4" spans="1:6" ht="18.75">
      <c r="A4" s="13" t="s">
        <v>395</v>
      </c>
    </row>
    <row r="5" spans="1:6" ht="18.75">
      <c r="F5" s="14" t="s">
        <v>500</v>
      </c>
    </row>
    <row r="6" spans="1:6" ht="22.5" customHeight="1">
      <c r="A6" s="92" t="s">
        <v>34</v>
      </c>
      <c r="B6" s="92" t="s">
        <v>35</v>
      </c>
      <c r="C6" s="92"/>
      <c r="D6" s="92" t="s">
        <v>36</v>
      </c>
      <c r="E6" s="92"/>
      <c r="F6" s="93" t="s">
        <v>37</v>
      </c>
    </row>
    <row r="7" spans="1:6" ht="31.5">
      <c r="A7" s="92"/>
      <c r="B7" s="38" t="s">
        <v>38</v>
      </c>
      <c r="C7" s="56" t="s">
        <v>39</v>
      </c>
      <c r="D7" s="38" t="s">
        <v>38</v>
      </c>
      <c r="E7" s="56" t="s">
        <v>39</v>
      </c>
      <c r="F7" s="92"/>
    </row>
    <row r="8" spans="1:6" ht="18" customHeight="1">
      <c r="A8" s="52" t="s">
        <v>445</v>
      </c>
      <c r="B8" s="74">
        <v>280027997</v>
      </c>
      <c r="C8" s="74" t="s">
        <v>25</v>
      </c>
      <c r="D8" s="74" t="s">
        <v>25</v>
      </c>
      <c r="E8" s="74" t="s">
        <v>25</v>
      </c>
      <c r="F8" s="74">
        <v>280027997</v>
      </c>
    </row>
    <row r="9" spans="1:6" ht="18" customHeight="1">
      <c r="A9" s="52"/>
      <c r="B9" s="74"/>
      <c r="C9" s="74" t="s">
        <v>25</v>
      </c>
      <c r="D9" s="74" t="s">
        <v>25</v>
      </c>
      <c r="E9" s="74" t="s">
        <v>25</v>
      </c>
      <c r="F9" s="74" t="s">
        <v>25</v>
      </c>
    </row>
    <row r="10" spans="1:6" ht="18" customHeight="1">
      <c r="A10" s="53" t="s">
        <v>10</v>
      </c>
      <c r="B10" s="74">
        <f>B8</f>
        <v>280027997</v>
      </c>
      <c r="C10" s="74" t="s">
        <v>25</v>
      </c>
      <c r="D10" s="74" t="s">
        <v>25</v>
      </c>
      <c r="E10" s="74" t="s">
        <v>25</v>
      </c>
      <c r="F10" s="74">
        <v>280027997</v>
      </c>
    </row>
  </sheetData>
  <mergeCells count="4">
    <mergeCell ref="A6:A7"/>
    <mergeCell ref="B6:C6"/>
    <mergeCell ref="D6:E6"/>
    <mergeCell ref="F6:F7"/>
  </mergeCells>
  <phoneticPr fontId="10"/>
  <printOptions horizontalCentered="1"/>
  <pageMargins left="0.59055118110236227" right="0.39370078740157483" top="0.39370078740157483" bottom="0.39370078740157483" header="0.19685039370078741" footer="0.19685039370078741"/>
  <pageSetup paperSize="9" scale="96" orientation="landscape" r:id="rId1"/>
  <headerFooter>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25"/>
  <sheetViews>
    <sheetView zoomScale="90" zoomScaleNormal="90" workbookViewId="0">
      <selection activeCell="B20" sqref="B20"/>
    </sheetView>
  </sheetViews>
  <sheetFormatPr defaultColWidth="8.875" defaultRowHeight="15.75"/>
  <cols>
    <col min="1" max="1" width="40.375" style="16" customWidth="1"/>
    <col min="2" max="3" width="19.875" style="16" customWidth="1"/>
    <col min="4" max="4" width="10.875" style="16" customWidth="1"/>
    <col min="5" max="5" width="15.5" style="16" customWidth="1"/>
    <col min="6" max="6" width="9.25" style="16" bestFit="1" customWidth="1"/>
    <col min="7" max="7" width="10.875" style="16" bestFit="1" customWidth="1"/>
    <col min="8" max="16384" width="8.875" style="16"/>
  </cols>
  <sheetData>
    <row r="1" spans="1:3" ht="30">
      <c r="A1" s="1" t="s">
        <v>45</v>
      </c>
    </row>
    <row r="2" spans="1:3" ht="18.75">
      <c r="A2" s="13" t="s">
        <v>407</v>
      </c>
    </row>
    <row r="3" spans="1:3" ht="18.75">
      <c r="A3" s="13" t="s">
        <v>486</v>
      </c>
    </row>
    <row r="4" spans="1:3" ht="18.75">
      <c r="A4" s="13" t="s">
        <v>395</v>
      </c>
    </row>
    <row r="5" spans="1:3" ht="18.75">
      <c r="C5" s="14" t="s">
        <v>500</v>
      </c>
    </row>
    <row r="6" spans="1:3" ht="22.5" customHeight="1">
      <c r="A6" s="38" t="s">
        <v>34</v>
      </c>
      <c r="B6" s="38" t="s">
        <v>38</v>
      </c>
      <c r="C6" s="38" t="s">
        <v>41</v>
      </c>
    </row>
    <row r="7" spans="1:3" ht="18" customHeight="1">
      <c r="A7" s="52" t="s">
        <v>42</v>
      </c>
      <c r="B7" s="15"/>
      <c r="C7" s="15"/>
    </row>
    <row r="8" spans="1:3" ht="18" customHeight="1">
      <c r="A8" s="52" t="s">
        <v>380</v>
      </c>
      <c r="B8" s="74">
        <v>36383894</v>
      </c>
      <c r="C8" s="74">
        <v>2853239</v>
      </c>
    </row>
    <row r="9" spans="1:3" ht="18" customHeight="1">
      <c r="A9" s="52" t="s">
        <v>446</v>
      </c>
      <c r="B9" s="74">
        <v>1199748</v>
      </c>
      <c r="C9" s="74">
        <v>94085</v>
      </c>
    </row>
    <row r="10" spans="1:3" ht="18" customHeight="1">
      <c r="A10" s="52" t="s">
        <v>488</v>
      </c>
      <c r="B10" s="74">
        <v>3261000</v>
      </c>
      <c r="C10" s="74">
        <v>255729</v>
      </c>
    </row>
    <row r="11" spans="1:3" ht="18" customHeight="1">
      <c r="A11" s="52" t="s">
        <v>447</v>
      </c>
      <c r="B11" s="74">
        <v>339112073</v>
      </c>
      <c r="C11" s="74">
        <v>10470958</v>
      </c>
    </row>
    <row r="12" spans="1:3" ht="18" customHeight="1" thickBot="1">
      <c r="A12" s="57" t="s">
        <v>43</v>
      </c>
      <c r="B12" s="79">
        <f>SUM(B8:B11)</f>
        <v>379956715</v>
      </c>
      <c r="C12" s="79">
        <f>SUM(C8:C11)</f>
        <v>13674011</v>
      </c>
    </row>
    <row r="13" spans="1:3" ht="18" customHeight="1" thickTop="1">
      <c r="A13" s="52" t="s">
        <v>44</v>
      </c>
      <c r="B13" s="80"/>
      <c r="C13" s="80"/>
    </row>
    <row r="14" spans="1:3" ht="18" customHeight="1">
      <c r="A14" s="52" t="s">
        <v>364</v>
      </c>
      <c r="B14" s="74">
        <v>196763884</v>
      </c>
      <c r="C14" s="74">
        <v>15430299</v>
      </c>
    </row>
    <row r="15" spans="1:3" ht="18" customHeight="1">
      <c r="A15" s="52" t="s">
        <v>365</v>
      </c>
      <c r="B15" s="74">
        <v>19913686</v>
      </c>
      <c r="C15" s="74">
        <v>1561639</v>
      </c>
    </row>
    <row r="16" spans="1:3" ht="18" customHeight="1">
      <c r="A16" s="52" t="s">
        <v>366</v>
      </c>
      <c r="B16" s="74">
        <v>420760338</v>
      </c>
      <c r="C16" s="74">
        <f>32996186-1</f>
        <v>32996185</v>
      </c>
    </row>
    <row r="17" spans="1:3" ht="18" customHeight="1">
      <c r="A17" s="52" t="s">
        <v>367</v>
      </c>
      <c r="B17" s="74">
        <v>19271078</v>
      </c>
      <c r="C17" s="74">
        <v>1511245</v>
      </c>
    </row>
    <row r="18" spans="1:3" ht="18" customHeight="1">
      <c r="A18" s="52" t="s">
        <v>368</v>
      </c>
      <c r="B18" s="74">
        <v>53823163</v>
      </c>
      <c r="C18" s="74">
        <v>4220833</v>
      </c>
    </row>
    <row r="19" spans="1:3" ht="18" customHeight="1">
      <c r="A19" s="52" t="s">
        <v>369</v>
      </c>
      <c r="B19" s="74">
        <v>9481104</v>
      </c>
      <c r="C19" s="74">
        <v>743512</v>
      </c>
    </row>
    <row r="20" spans="1:3" ht="18" customHeight="1">
      <c r="A20" s="52" t="s">
        <v>370</v>
      </c>
      <c r="B20" s="74">
        <v>368601858</v>
      </c>
      <c r="C20" s="74">
        <v>28905898</v>
      </c>
    </row>
    <row r="21" spans="1:3" ht="18" customHeight="1">
      <c r="A21" s="52" t="s">
        <v>373</v>
      </c>
      <c r="B21" s="74">
        <v>597655</v>
      </c>
      <c r="C21" s="74">
        <v>46868</v>
      </c>
    </row>
    <row r="22" spans="1:3" ht="18" customHeight="1">
      <c r="A22" s="52" t="s">
        <v>371</v>
      </c>
      <c r="B22" s="74">
        <v>185274876</v>
      </c>
      <c r="C22" s="74">
        <v>14529326</v>
      </c>
    </row>
    <row r="23" spans="1:3" ht="18" customHeight="1">
      <c r="A23" s="40"/>
      <c r="B23" s="81"/>
      <c r="C23" s="81"/>
    </row>
    <row r="24" spans="1:3" ht="18" customHeight="1" thickBot="1">
      <c r="A24" s="57" t="s">
        <v>43</v>
      </c>
      <c r="B24" s="79">
        <f>SUM(B14:B22)</f>
        <v>1274487642</v>
      </c>
      <c r="C24" s="79">
        <f>SUM(C14:C22)</f>
        <v>99945805</v>
      </c>
    </row>
    <row r="25" spans="1:3" ht="18" customHeight="1" thickTop="1">
      <c r="A25" s="53" t="s">
        <v>10</v>
      </c>
      <c r="B25" s="74">
        <f>B24+B12</f>
        <v>1654444357</v>
      </c>
      <c r="C25" s="74">
        <f>C24+C12</f>
        <v>113619816</v>
      </c>
    </row>
  </sheetData>
  <phoneticPr fontId="10"/>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2"/>
  <sheetViews>
    <sheetView topLeftCell="A13" workbookViewId="0">
      <selection activeCell="B13" sqref="B13"/>
    </sheetView>
  </sheetViews>
  <sheetFormatPr defaultColWidth="8.875" defaultRowHeight="15.75"/>
  <cols>
    <col min="1" max="1" width="40.375" style="16" customWidth="1"/>
    <col min="2" max="3" width="19.875" style="16" customWidth="1"/>
    <col min="4" max="4" width="8.875" style="16"/>
    <col min="5" max="5" width="10.125" style="16" bestFit="1" customWidth="1"/>
    <col min="6" max="16384" width="8.875" style="16"/>
  </cols>
  <sheetData>
    <row r="1" spans="1:3" ht="30">
      <c r="A1" s="1" t="s">
        <v>40</v>
      </c>
    </row>
    <row r="2" spans="1:3" ht="18.75">
      <c r="A2" s="13" t="s">
        <v>407</v>
      </c>
    </row>
    <row r="3" spans="1:3" ht="18.75">
      <c r="A3" s="13" t="s">
        <v>486</v>
      </c>
    </row>
    <row r="4" spans="1:3" ht="18.75">
      <c r="A4" s="13" t="s">
        <v>395</v>
      </c>
    </row>
    <row r="5" spans="1:3" ht="18.75">
      <c r="C5" s="14" t="s">
        <v>500</v>
      </c>
    </row>
    <row r="6" spans="1:3" ht="22.5" customHeight="1">
      <c r="A6" s="38" t="s">
        <v>34</v>
      </c>
      <c r="B6" s="38" t="s">
        <v>38</v>
      </c>
      <c r="C6" s="38" t="s">
        <v>41</v>
      </c>
    </row>
    <row r="7" spans="1:3" ht="18" customHeight="1">
      <c r="A7" s="52" t="s">
        <v>42</v>
      </c>
      <c r="B7" s="15"/>
      <c r="C7" s="15"/>
    </row>
    <row r="8" spans="1:3" ht="18" customHeight="1">
      <c r="A8" s="52"/>
      <c r="B8" s="15"/>
      <c r="C8" s="15"/>
    </row>
    <row r="9" spans="1:3" ht="18" customHeight="1" thickBot="1">
      <c r="A9" s="57" t="s">
        <v>43</v>
      </c>
      <c r="B9" s="61" t="s">
        <v>25</v>
      </c>
      <c r="C9" s="61" t="s">
        <v>25</v>
      </c>
    </row>
    <row r="10" spans="1:3" ht="18" customHeight="1" thickTop="1">
      <c r="A10" s="52" t="s">
        <v>44</v>
      </c>
      <c r="B10" s="15"/>
      <c r="C10" s="15"/>
    </row>
    <row r="11" spans="1:3" ht="18" customHeight="1">
      <c r="A11" s="52" t="s">
        <v>364</v>
      </c>
      <c r="B11" s="74">
        <v>120129672</v>
      </c>
      <c r="C11" s="74">
        <f>ROUND(B11*$C$20/$B$20,0)</f>
        <v>30032</v>
      </c>
    </row>
    <row r="12" spans="1:3" ht="18" customHeight="1">
      <c r="A12" s="52" t="s">
        <v>365</v>
      </c>
      <c r="B12" s="74">
        <v>7879680</v>
      </c>
      <c r="C12" s="74">
        <f t="shared" ref="C12:C18" si="0">ROUND(B12*$C$20/$B$20,0)</f>
        <v>1970</v>
      </c>
    </row>
    <row r="13" spans="1:3" ht="18" customHeight="1">
      <c r="A13" s="52" t="s">
        <v>366</v>
      </c>
      <c r="B13" s="74">
        <v>127562146</v>
      </c>
      <c r="C13" s="74">
        <f t="shared" si="0"/>
        <v>31890</v>
      </c>
    </row>
    <row r="14" spans="1:3" ht="18" customHeight="1">
      <c r="A14" s="52" t="s">
        <v>367</v>
      </c>
      <c r="B14" s="74">
        <v>11085572</v>
      </c>
      <c r="C14" s="74">
        <f t="shared" si="0"/>
        <v>2771</v>
      </c>
    </row>
    <row r="15" spans="1:3" ht="18" customHeight="1">
      <c r="A15" s="52" t="s">
        <v>368</v>
      </c>
      <c r="B15" s="74">
        <v>15678495</v>
      </c>
      <c r="C15" s="74">
        <f t="shared" si="0"/>
        <v>3920</v>
      </c>
    </row>
    <row r="16" spans="1:3" ht="18" customHeight="1">
      <c r="A16" s="52" t="s">
        <v>369</v>
      </c>
      <c r="B16" s="74">
        <v>806990</v>
      </c>
      <c r="C16" s="74">
        <f t="shared" si="0"/>
        <v>202</v>
      </c>
    </row>
    <row r="17" spans="1:3" ht="18" customHeight="1">
      <c r="A17" s="52" t="s">
        <v>370</v>
      </c>
      <c r="B17" s="74">
        <v>5439346</v>
      </c>
      <c r="C17" s="74">
        <f t="shared" si="0"/>
        <v>1360</v>
      </c>
    </row>
    <row r="18" spans="1:3" ht="18" customHeight="1">
      <c r="A18" s="52" t="s">
        <v>371</v>
      </c>
      <c r="B18" s="74">
        <v>78239592</v>
      </c>
      <c r="C18" s="74">
        <f t="shared" si="0"/>
        <v>19560</v>
      </c>
    </row>
    <row r="19" spans="1:3" ht="18" customHeight="1">
      <c r="A19" s="40"/>
      <c r="B19" s="81"/>
      <c r="C19" s="81"/>
    </row>
    <row r="20" spans="1:3" ht="18" customHeight="1" thickBot="1">
      <c r="A20" s="57" t="s">
        <v>43</v>
      </c>
      <c r="B20" s="79">
        <f>SUM(B11:B18)</f>
        <v>366821493</v>
      </c>
      <c r="C20" s="79">
        <v>91705</v>
      </c>
    </row>
    <row r="21" spans="1:3" ht="18" customHeight="1" thickTop="1" thickBot="1">
      <c r="A21" s="55" t="s">
        <v>10</v>
      </c>
      <c r="B21" s="79">
        <v>366821493</v>
      </c>
      <c r="C21" s="79">
        <v>91705</v>
      </c>
    </row>
    <row r="22" spans="1:3" ht="16.5" thickTop="1"/>
  </sheetData>
  <phoneticPr fontId="10"/>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00000"/>
    <pageSetUpPr fitToPage="1"/>
  </sheetPr>
  <dimension ref="A1:K21"/>
  <sheetViews>
    <sheetView zoomScale="90" zoomScaleNormal="90" workbookViewId="0">
      <selection activeCell="C12" sqref="C12"/>
    </sheetView>
  </sheetViews>
  <sheetFormatPr defaultColWidth="8.875" defaultRowHeight="15.75"/>
  <cols>
    <col min="1" max="1" width="20.875" style="16" customWidth="1"/>
    <col min="2" max="11" width="14.875" style="16" customWidth="1"/>
    <col min="12" max="16384" width="8.875" style="16"/>
  </cols>
  <sheetData>
    <row r="1" spans="1:11" ht="30">
      <c r="A1" s="1" t="s">
        <v>397</v>
      </c>
    </row>
    <row r="2" spans="1:11" ht="18.75">
      <c r="A2" s="13" t="s">
        <v>407</v>
      </c>
    </row>
    <row r="3" spans="1:11" ht="18.75">
      <c r="A3" s="13" t="s">
        <v>486</v>
      </c>
    </row>
    <row r="4" spans="1:11" ht="18.75">
      <c r="A4" s="13" t="s">
        <v>395</v>
      </c>
    </row>
    <row r="5" spans="1:11" ht="18.75">
      <c r="K5" s="14" t="s">
        <v>500</v>
      </c>
    </row>
    <row r="6" spans="1:11" ht="22.5" customHeight="1">
      <c r="A6" s="92" t="s">
        <v>26</v>
      </c>
      <c r="B6" s="94" t="s">
        <v>398</v>
      </c>
      <c r="C6" s="41"/>
      <c r="D6" s="95" t="s">
        <v>46</v>
      </c>
      <c r="E6" s="93" t="s">
        <v>47</v>
      </c>
      <c r="F6" s="92" t="s">
        <v>48</v>
      </c>
      <c r="G6" s="93" t="s">
        <v>49</v>
      </c>
      <c r="H6" s="94" t="s">
        <v>50</v>
      </c>
      <c r="I6" s="41"/>
      <c r="J6" s="42"/>
      <c r="K6" s="92" t="s">
        <v>30</v>
      </c>
    </row>
    <row r="7" spans="1:11" ht="22.5" customHeight="1">
      <c r="A7" s="92"/>
      <c r="B7" s="92"/>
      <c r="C7" s="43" t="s">
        <v>51</v>
      </c>
      <c r="D7" s="95"/>
      <c r="E7" s="92"/>
      <c r="F7" s="92"/>
      <c r="G7" s="92"/>
      <c r="H7" s="92"/>
      <c r="I7" s="38" t="s">
        <v>52</v>
      </c>
      <c r="J7" s="38" t="s">
        <v>53</v>
      </c>
      <c r="K7" s="92"/>
    </row>
    <row r="8" spans="1:11" ht="18" customHeight="1">
      <c r="A8" s="52" t="s">
        <v>54</v>
      </c>
      <c r="B8" s="15"/>
      <c r="C8" s="62"/>
      <c r="D8" s="63"/>
      <c r="E8" s="64"/>
      <c r="F8" s="64"/>
      <c r="G8" s="64"/>
      <c r="H8" s="64"/>
      <c r="I8" s="64"/>
      <c r="J8" s="64"/>
      <c r="K8" s="64"/>
    </row>
    <row r="9" spans="1:11" ht="18" customHeight="1">
      <c r="A9" s="52" t="s">
        <v>55</v>
      </c>
      <c r="B9" s="74">
        <f>6780365251+746259500</f>
        <v>7526624751</v>
      </c>
      <c r="C9" s="82">
        <f>381323182+64978270</f>
        <v>446301452</v>
      </c>
      <c r="D9" s="83">
        <f>6692865251+746259500</f>
        <v>7439124751</v>
      </c>
      <c r="E9" s="74"/>
      <c r="F9" s="74">
        <v>7200000</v>
      </c>
      <c r="G9" s="74">
        <v>80300000</v>
      </c>
      <c r="H9" s="74"/>
      <c r="I9" s="74"/>
      <c r="J9" s="74"/>
      <c r="K9" s="74"/>
    </row>
    <row r="10" spans="1:11" ht="18" customHeight="1">
      <c r="A10" s="52" t="s">
        <v>56</v>
      </c>
      <c r="B10" s="74">
        <v>190702949</v>
      </c>
      <c r="C10" s="84">
        <v>31690373</v>
      </c>
      <c r="D10" s="83">
        <v>175631715</v>
      </c>
      <c r="E10" s="74">
        <v>15071234</v>
      </c>
      <c r="F10" s="74"/>
      <c r="G10" s="74"/>
      <c r="H10" s="74"/>
      <c r="I10" s="74"/>
      <c r="J10" s="74"/>
      <c r="K10" s="74"/>
    </row>
    <row r="11" spans="1:11" ht="18" customHeight="1">
      <c r="A11" s="52" t="s">
        <v>57</v>
      </c>
      <c r="B11" s="74">
        <v>462410416</v>
      </c>
      <c r="C11" s="84">
        <v>108578918</v>
      </c>
      <c r="D11" s="83">
        <v>462410416</v>
      </c>
      <c r="E11" s="74"/>
      <c r="F11" s="74"/>
      <c r="G11" s="74"/>
      <c r="H11" s="74"/>
      <c r="I11" s="74"/>
      <c r="J11" s="74"/>
      <c r="K11" s="74"/>
    </row>
    <row r="12" spans="1:11" ht="18" customHeight="1">
      <c r="A12" s="52" t="s">
        <v>58</v>
      </c>
      <c r="B12" s="74">
        <v>1683318551</v>
      </c>
      <c r="C12" s="84">
        <v>277020108</v>
      </c>
      <c r="D12" s="83">
        <v>1559510240</v>
      </c>
      <c r="E12" s="74">
        <v>13300000</v>
      </c>
      <c r="F12" s="74">
        <v>68292644</v>
      </c>
      <c r="G12" s="74">
        <v>42215667</v>
      </c>
      <c r="H12" s="74"/>
      <c r="I12" s="74"/>
      <c r="J12" s="74"/>
      <c r="K12" s="74"/>
    </row>
    <row r="13" spans="1:11" ht="18" customHeight="1">
      <c r="A13" s="52" t="s">
        <v>59</v>
      </c>
      <c r="B13" s="74">
        <f>40910821890+309044452</f>
        <v>41219866342</v>
      </c>
      <c r="C13" s="82">
        <f>5216845533+73915025</f>
        <v>5290760558</v>
      </c>
      <c r="D13" s="85">
        <f>197068362+37330351</f>
        <v>234398713</v>
      </c>
      <c r="E13" s="74">
        <f>1036782966+271714101</f>
        <v>1308497067</v>
      </c>
      <c r="F13" s="74">
        <v>26742775000</v>
      </c>
      <c r="G13" s="74">
        <v>6030265562</v>
      </c>
      <c r="H13" s="74"/>
      <c r="I13" s="74"/>
      <c r="J13" s="74"/>
      <c r="K13" s="74">
        <v>6903930000</v>
      </c>
    </row>
    <row r="14" spans="1:11" ht="18" customHeight="1">
      <c r="A14" s="52" t="s">
        <v>60</v>
      </c>
      <c r="B14" s="74">
        <v>3894591692</v>
      </c>
      <c r="C14" s="84">
        <v>453444264</v>
      </c>
      <c r="D14" s="83">
        <v>3844725577</v>
      </c>
      <c r="E14" s="74">
        <v>6066115</v>
      </c>
      <c r="F14" s="74">
        <v>10300000</v>
      </c>
      <c r="G14" s="74">
        <v>33500000</v>
      </c>
      <c r="H14" s="74"/>
      <c r="I14" s="74"/>
      <c r="J14" s="74"/>
      <c r="K14" s="74"/>
    </row>
    <row r="15" spans="1:11" ht="18" customHeight="1">
      <c r="A15" s="52" t="s">
        <v>61</v>
      </c>
      <c r="B15" s="74"/>
      <c r="C15" s="84"/>
      <c r="D15" s="83"/>
      <c r="E15" s="74"/>
      <c r="F15" s="74"/>
      <c r="G15" s="74"/>
      <c r="H15" s="74"/>
      <c r="I15" s="74"/>
      <c r="J15" s="74"/>
      <c r="K15" s="74"/>
    </row>
    <row r="16" spans="1:11" ht="18" customHeight="1">
      <c r="A16" s="52" t="s">
        <v>62</v>
      </c>
      <c r="B16" s="74">
        <v>51640666184</v>
      </c>
      <c r="C16" s="82">
        <v>4604440756</v>
      </c>
      <c r="D16" s="85">
        <v>48000139641</v>
      </c>
      <c r="E16" s="74">
        <v>3585067141</v>
      </c>
      <c r="F16" s="74">
        <v>28781746</v>
      </c>
      <c r="G16" s="74">
        <v>26677656</v>
      </c>
      <c r="H16" s="74"/>
      <c r="I16" s="74"/>
      <c r="J16" s="74"/>
      <c r="K16" s="74"/>
    </row>
    <row r="17" spans="1:11" ht="18" customHeight="1">
      <c r="A17" s="52" t="s">
        <v>63</v>
      </c>
      <c r="B17" s="74">
        <v>454635995</v>
      </c>
      <c r="C17" s="82">
        <v>162525219</v>
      </c>
      <c r="D17" s="85">
        <v>454635995</v>
      </c>
      <c r="E17" s="74"/>
      <c r="F17" s="74"/>
      <c r="G17" s="74"/>
      <c r="H17" s="74"/>
      <c r="I17" s="74"/>
      <c r="J17" s="74"/>
      <c r="K17" s="74"/>
    </row>
    <row r="18" spans="1:11" ht="18" customHeight="1">
      <c r="A18" s="52" t="s">
        <v>64</v>
      </c>
      <c r="B18" s="74">
        <v>0</v>
      </c>
      <c r="C18" s="82"/>
      <c r="D18" s="85"/>
      <c r="E18" s="74"/>
      <c r="F18" s="74"/>
      <c r="G18" s="74"/>
      <c r="H18" s="74"/>
      <c r="I18" s="74"/>
      <c r="J18" s="74"/>
      <c r="K18" s="74"/>
    </row>
    <row r="19" spans="1:11" ht="18" customHeight="1">
      <c r="A19" s="52" t="s">
        <v>60</v>
      </c>
      <c r="B19" s="74">
        <v>1394607369</v>
      </c>
      <c r="C19" s="84">
        <v>129270266</v>
      </c>
      <c r="D19" s="83">
        <v>737513087</v>
      </c>
      <c r="E19" s="74">
        <v>380619282</v>
      </c>
      <c r="F19" s="74">
        <v>135387500</v>
      </c>
      <c r="G19" s="74">
        <v>141087500</v>
      </c>
      <c r="H19" s="74"/>
      <c r="I19" s="74"/>
      <c r="J19" s="74"/>
      <c r="K19" s="74"/>
    </row>
    <row r="20" spans="1:11" ht="18" customHeight="1">
      <c r="A20" s="53" t="s">
        <v>65</v>
      </c>
      <c r="B20" s="74">
        <f>SUM(B9:B19)</f>
        <v>108467424249</v>
      </c>
      <c r="C20" s="84">
        <f>SUM(C9:C19)</f>
        <v>11504031914</v>
      </c>
      <c r="D20" s="83">
        <f>SUM(D9:D19)</f>
        <v>62908090135</v>
      </c>
      <c r="E20" s="74">
        <f>SUM(E9:E19)</f>
        <v>5308620839</v>
      </c>
      <c r="F20" s="74">
        <f t="shared" ref="F20:K20" si="0">SUM(F9:F19)</f>
        <v>26992736890</v>
      </c>
      <c r="G20" s="74">
        <f t="shared" si="0"/>
        <v>6354046385</v>
      </c>
      <c r="H20" s="74">
        <f t="shared" si="0"/>
        <v>0</v>
      </c>
      <c r="I20" s="74">
        <f t="shared" si="0"/>
        <v>0</v>
      </c>
      <c r="J20" s="74">
        <f t="shared" si="0"/>
        <v>0</v>
      </c>
      <c r="K20" s="74">
        <f t="shared" si="0"/>
        <v>6903930000</v>
      </c>
    </row>
    <row r="21" spans="1:11">
      <c r="B21" s="71"/>
      <c r="C21" s="71"/>
      <c r="D21" s="71"/>
      <c r="E21" s="71"/>
      <c r="F21" s="71"/>
      <c r="G21" s="71"/>
      <c r="H21" s="71"/>
      <c r="I21" s="71"/>
      <c r="J21" s="71"/>
      <c r="K21" s="71"/>
    </row>
  </sheetData>
  <mergeCells count="8">
    <mergeCell ref="H6:H7"/>
    <mergeCell ref="K6:K7"/>
    <mergeCell ref="A6:A7"/>
    <mergeCell ref="B6:B7"/>
    <mergeCell ref="D6:D7"/>
    <mergeCell ref="E6:E7"/>
    <mergeCell ref="F6:F7"/>
    <mergeCell ref="G6:G7"/>
  </mergeCells>
  <phoneticPr fontId="10"/>
  <printOptions horizontalCentered="1"/>
  <pageMargins left="0.39370078740157483" right="0.39370078740157483" top="0.59055118110236227" bottom="0.39370078740157483" header="0.19685039370078741" footer="0.19685039370078741"/>
  <pageSetup paperSize="9" scale="75" orientation="landscape" r:id="rId1"/>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sheetPr>
  <dimension ref="A1:I8"/>
  <sheetViews>
    <sheetView workbookViewId="0">
      <selection activeCell="A7" sqref="A7"/>
    </sheetView>
  </sheetViews>
  <sheetFormatPr defaultColWidth="8.875" defaultRowHeight="15.75"/>
  <cols>
    <col min="1" max="1" width="22.875" style="16" customWidth="1"/>
    <col min="2" max="9" width="12.875" style="16" customWidth="1"/>
    <col min="10" max="16384" width="8.875" style="16"/>
  </cols>
  <sheetData>
    <row r="1" spans="1:9" ht="30">
      <c r="A1" s="1" t="s">
        <v>399</v>
      </c>
    </row>
    <row r="2" spans="1:9" ht="18.75">
      <c r="A2" s="13" t="s">
        <v>407</v>
      </c>
    </row>
    <row r="3" spans="1:9" ht="18.75">
      <c r="A3" s="13" t="s">
        <v>486</v>
      </c>
    </row>
    <row r="4" spans="1:9" ht="18.75">
      <c r="A4" s="13" t="s">
        <v>395</v>
      </c>
    </row>
    <row r="5" spans="1:9" ht="18.75">
      <c r="I5" s="14" t="s">
        <v>500</v>
      </c>
    </row>
    <row r="6" spans="1:9" ht="47.25">
      <c r="A6" s="43" t="s">
        <v>398</v>
      </c>
      <c r="B6" s="38" t="s">
        <v>66</v>
      </c>
      <c r="C6" s="56" t="s">
        <v>67</v>
      </c>
      <c r="D6" s="56" t="s">
        <v>68</v>
      </c>
      <c r="E6" s="56" t="s">
        <v>69</v>
      </c>
      <c r="F6" s="56" t="s">
        <v>70</v>
      </c>
      <c r="G6" s="56" t="s">
        <v>71</v>
      </c>
      <c r="H6" s="38" t="s">
        <v>72</v>
      </c>
      <c r="I6" s="56" t="s">
        <v>73</v>
      </c>
    </row>
    <row r="7" spans="1:9" ht="18" customHeight="1">
      <c r="A7" s="74">
        <v>108467424249</v>
      </c>
      <c r="B7" s="74">
        <v>104893593922</v>
      </c>
      <c r="C7" s="74">
        <v>2259814521</v>
      </c>
      <c r="D7" s="74">
        <v>1266152934</v>
      </c>
      <c r="E7" s="74">
        <v>27591098</v>
      </c>
      <c r="F7" s="74">
        <v>19340063</v>
      </c>
      <c r="G7" s="74">
        <v>931711</v>
      </c>
      <c r="H7" s="74">
        <v>0</v>
      </c>
      <c r="I7" s="60"/>
    </row>
    <row r="8" spans="1:9">
      <c r="A8" s="45"/>
    </row>
  </sheetData>
  <phoneticPr fontId="10"/>
  <printOptions horizontalCentered="1"/>
  <pageMargins left="0.39370078740157483" right="0.39370078740157483" top="0.59055118110236227" bottom="0.39370078740157483" header="0.19685039370078741" footer="0.19685039370078741"/>
  <pageSetup paperSize="9" orientation="landscape" r:id="rId1"/>
  <headerFooter>
    <oddFooter>&amp;C&amp;9&amp;P/&amp;N</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21</vt:i4>
      </vt:variant>
      <vt:variant>
        <vt:lpstr>名前付き一覧</vt:lpstr>
      </vt:variant>
      <vt:variant>
        <vt:i4>5</vt:i4>
      </vt:variant>
    </vt:vector>
  </HeadingPairs>
  <TitlesOfParts>
    <vt:vector baseType="lpstr" size="26">
      <vt:lpstr>1.(1)①有形固定資産の明細</vt:lpstr>
      <vt:lpstr>1.(1)②有形固定資産に係る行政目的別の明細</vt:lpstr>
      <vt:lpstr>〇1.(1)③投資及び出資金の明細</vt:lpstr>
      <vt:lpstr>1.(1)④基金の明細</vt:lpstr>
      <vt:lpstr>1.(1)⑤貸付金の明細</vt:lpstr>
      <vt:lpstr>1.(1)⑥長期延滞債権の明細</vt:lpstr>
      <vt:lpstr>1.(1)⑦未収金の明細</vt:lpstr>
      <vt:lpstr>1.(2)①地方債（借入先別）の明細</vt:lpstr>
      <vt:lpstr>1.(2)②地方債（利率別）の明細</vt:lpstr>
      <vt:lpstr>1.(2)③地方債（返済期間別）の明細</vt:lpstr>
      <vt:lpstr>1.(2)④特定の契約条項が付された地方債の概要</vt:lpstr>
      <vt:lpstr>1.(2)⑤引当金の明細</vt:lpstr>
      <vt:lpstr>2.(1)補助金等の明細</vt:lpstr>
      <vt:lpstr>3.(1)財源の明細</vt:lpstr>
      <vt:lpstr>3.(2)財源情報の明細</vt:lpstr>
      <vt:lpstr>4.(1)資金の明細</vt:lpstr>
      <vt:lpstr>貸借対照表(BS)</vt:lpstr>
      <vt:lpstr>行政コスト計算書(PL)</vt:lpstr>
      <vt:lpstr>純資産変動計算書(NW)</vt:lpstr>
      <vt:lpstr>資金収支計算書(CF)</vt:lpstr>
      <vt:lpstr>チェック</vt:lpstr>
      <vt:lpstr>'1.(1)①有形固定資産の明細'!Print_Titles</vt:lpstr>
      <vt:lpstr>'1.(1)②有形固定資産に係る行政目的別の明細'!Print_Titles</vt:lpstr>
      <vt:lpstr>市場価格のあるもの</vt:lpstr>
      <vt:lpstr>市場価格のないもののうち連結対象団体に対するもの</vt:lpstr>
      <vt:lpstr>市場価格のないもののうち連結対象団体以外に対するもの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2023-04-06T05:27:28Z</cp:lastPrinted>
  <dcterms:created xsi:type="dcterms:W3CDTF">2017-09-12T00:57:25Z</dcterms:created>
  <dcterms:modified xsi:type="dcterms:W3CDTF">2023-04-06T05:27:30Z</dcterms:modified>
</cp:coreProperties>
</file>