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623"/>
  <workbookPr codeName="ThisWorkbook" defaultThemeVersion="166925"/>
  <xr:revisionPtr xr6:coauthVersionLast="47" xr6:coauthVersionMax="47" documentId="13_ncr:1_{065B1CFC-129F-4109-9A55-ECE09B8FCDF7}" revIDLastSave="0" xr10:uidLastSave="{00000000-0000-0000-0000-000000000000}"/>
  <bookViews>
    <workbookView activeTab="3" firstSheet="3" tabRatio="797" xr2:uid="{00000000-000D-0000-FFFF-FFFF00000000}" windowHeight="15700" windowWidth="29020" xWindow="28690" yWindow="-11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6"/>
    <sheet r:id="rId9" name="1.(2)②地方債（利率別）の明細" sheetId="7"/>
    <sheet r:id="rId10" name="1.(2)③地方債（返済期間別）の明細" sheetId="8"/>
    <sheet r:id="rId11" name="1.(2)④特定の契約条項が付された地方債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definedNames>
    <definedName localSheetId="4" name="_xlnm.Print_Area">'1.(1)⑤貸付金の明細'!$A$1:$F$11</definedName>
    <definedName localSheetId="5" name="_xlnm.Print_Area">'1.(1)⑥長期延滞債権の明細'!$A$1:$D$26</definedName>
    <definedName localSheetId="6" name="_xlnm.Print_Area">'1.(1)⑦未収金の明細'!$A$1:$C$22</definedName>
    <definedName localSheetId="0" name="_xlnm.Print_Titles">'1.(1)①有形固定資産の明細'!$1:$5</definedName>
    <definedName localSheetId="1" name="_xlnm.Print_Titles">'1.(1)②有形固定資産に係る行政目的別の明細'!$1:$5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2" l="1"/>
  <c r="G19" i="2" s="1"/>
  <c r="F12" i="2"/>
  <c r="G12" i="2" s="1"/>
  <c r="B23" i="2"/>
  <c r="B12" i="5"/>
  <c r="F9" i="21" l="1"/>
  <c r="E10" i="21"/>
  <c r="E8" i="21" s="1"/>
  <c r="D8" i="21"/>
  <c r="B12" i="21" l="1"/>
  <c r="E28" i="13"/>
  <c r="E23" i="13"/>
  <c r="B25" i="5" l="1"/>
  <c r="F22" i="2" l="1"/>
  <c r="G22" i="2" s="1"/>
  <c r="F21" i="2"/>
  <c r="G21" i="2" s="1"/>
  <c r="F20" i="2"/>
  <c r="G20" i="2" s="1"/>
  <c r="F18" i="2"/>
  <c r="F17" i="2"/>
  <c r="G17" i="2" s="1"/>
  <c r="I58" i="1"/>
  <c r="B58" i="1"/>
  <c r="J56" i="1"/>
  <c r="K56" i="1" s="1"/>
  <c r="G56" i="1"/>
  <c r="E56" i="1"/>
  <c r="H56" i="1" s="1"/>
  <c r="J55" i="1"/>
  <c r="K55" i="1" s="1"/>
  <c r="G55" i="1"/>
  <c r="E55" i="1"/>
  <c r="H55" i="1" s="1"/>
  <c r="J54" i="1"/>
  <c r="K54" i="1" s="1"/>
  <c r="G54" i="1"/>
  <c r="E54" i="1"/>
  <c r="J53" i="1"/>
  <c r="K53" i="1" s="1"/>
  <c r="G53" i="1"/>
  <c r="E53" i="1"/>
  <c r="H53" i="1" s="1"/>
  <c r="J52" i="1"/>
  <c r="K52" i="1" s="1"/>
  <c r="G52" i="1"/>
  <c r="E52" i="1"/>
  <c r="J51" i="1"/>
  <c r="K51" i="1" s="1"/>
  <c r="G51" i="1"/>
  <c r="E51" i="1"/>
  <c r="H51" i="1" s="1"/>
  <c r="J50" i="1"/>
  <c r="K50" i="1" s="1"/>
  <c r="G50" i="1"/>
  <c r="E50" i="1"/>
  <c r="J49" i="1"/>
  <c r="K49" i="1" s="1"/>
  <c r="H49" i="1"/>
  <c r="G49" i="1"/>
  <c r="E49" i="1"/>
  <c r="J48" i="1"/>
  <c r="K48" i="1" s="1"/>
  <c r="G48" i="1"/>
  <c r="E48" i="1"/>
  <c r="H48" i="1" s="1"/>
  <c r="K47" i="1"/>
  <c r="J47" i="1"/>
  <c r="G47" i="1"/>
  <c r="E47" i="1"/>
  <c r="H47" i="1" s="1"/>
  <c r="J46" i="1"/>
  <c r="K46" i="1" s="1"/>
  <c r="G46" i="1"/>
  <c r="E46" i="1"/>
  <c r="J45" i="1"/>
  <c r="K45" i="1" s="1"/>
  <c r="G45" i="1"/>
  <c r="E45" i="1"/>
  <c r="H45" i="1" s="1"/>
  <c r="J44" i="1"/>
  <c r="K44" i="1" s="1"/>
  <c r="G44" i="1"/>
  <c r="E44" i="1"/>
  <c r="H44" i="1" s="1"/>
  <c r="J43" i="1"/>
  <c r="K43" i="1" s="1"/>
  <c r="G43" i="1"/>
  <c r="E43" i="1"/>
  <c r="J42" i="1"/>
  <c r="K42" i="1" s="1"/>
  <c r="G42" i="1"/>
  <c r="E42" i="1"/>
  <c r="J41" i="1"/>
  <c r="K41" i="1" s="1"/>
  <c r="G41" i="1"/>
  <c r="E41" i="1"/>
  <c r="H41" i="1" s="1"/>
  <c r="J40" i="1"/>
  <c r="K40" i="1" s="1"/>
  <c r="G40" i="1"/>
  <c r="E40" i="1"/>
  <c r="J39" i="1"/>
  <c r="K39" i="1" s="1"/>
  <c r="G39" i="1"/>
  <c r="E39" i="1"/>
  <c r="H39" i="1" s="1"/>
  <c r="J38" i="1"/>
  <c r="K38" i="1" s="1"/>
  <c r="G38" i="1"/>
  <c r="E38" i="1"/>
  <c r="J37" i="1"/>
  <c r="K37" i="1" s="1"/>
  <c r="G37" i="1"/>
  <c r="E37" i="1"/>
  <c r="H37" i="1" s="1"/>
  <c r="J36" i="1"/>
  <c r="K36" i="1" s="1"/>
  <c r="G36" i="1"/>
  <c r="E36" i="1"/>
  <c r="H36" i="1" s="1"/>
  <c r="K35" i="1"/>
  <c r="J35" i="1"/>
  <c r="G35" i="1"/>
  <c r="E35" i="1"/>
  <c r="H35" i="1" s="1"/>
  <c r="J34" i="1"/>
  <c r="K34" i="1" s="1"/>
  <c r="G34" i="1"/>
  <c r="E34" i="1"/>
  <c r="J33" i="1"/>
  <c r="K33" i="1" s="1"/>
  <c r="G33" i="1"/>
  <c r="E33" i="1"/>
  <c r="H33" i="1" s="1"/>
  <c r="J32" i="1"/>
  <c r="K32" i="1" s="1"/>
  <c r="G32" i="1"/>
  <c r="E32" i="1"/>
  <c r="H32" i="1" s="1"/>
  <c r="J31" i="1"/>
  <c r="K31" i="1" s="1"/>
  <c r="G31" i="1"/>
  <c r="E31" i="1"/>
  <c r="J30" i="1"/>
  <c r="K30" i="1" s="1"/>
  <c r="G30" i="1"/>
  <c r="E30" i="1"/>
  <c r="E24" i="1"/>
  <c r="B24" i="1"/>
  <c r="B26" i="1" s="1"/>
  <c r="F23" i="1"/>
  <c r="G23" i="1" s="1"/>
  <c r="H23" i="1" s="1"/>
  <c r="E23" i="1"/>
  <c r="G22" i="1"/>
  <c r="E22" i="1"/>
  <c r="G21" i="1"/>
  <c r="E21" i="1"/>
  <c r="H21" i="1" s="1"/>
  <c r="G20" i="1"/>
  <c r="E20" i="1"/>
  <c r="H20" i="1" s="1"/>
  <c r="G19" i="1"/>
  <c r="E19" i="1"/>
  <c r="H19" i="1" s="1"/>
  <c r="G18" i="1"/>
  <c r="E18" i="1"/>
  <c r="G17" i="1"/>
  <c r="E17" i="1"/>
  <c r="G16" i="1"/>
  <c r="E16" i="1"/>
  <c r="H16" i="1" s="1"/>
  <c r="G15" i="1"/>
  <c r="E15" i="1"/>
  <c r="H15" i="1" s="1"/>
  <c r="G14" i="1"/>
  <c r="E14" i="1"/>
  <c r="H50" i="1" l="1"/>
  <c r="H42" i="1"/>
  <c r="H17" i="1"/>
  <c r="H38" i="1"/>
  <c r="H43" i="1"/>
  <c r="H52" i="1"/>
  <c r="H54" i="1"/>
  <c r="H14" i="1"/>
  <c r="H22" i="1"/>
  <c r="H46" i="1"/>
  <c r="G24" i="1"/>
  <c r="H24" i="1" s="1"/>
  <c r="H34" i="1"/>
  <c r="H18" i="1"/>
  <c r="H30" i="1"/>
  <c r="H31" i="1"/>
  <c r="H40" i="1"/>
  <c r="K58" i="1"/>
  <c r="J58" i="1"/>
  <c r="B60" i="1" l="1"/>
  <c r="B62" i="1" s="1"/>
  <c r="G18" i="2"/>
  <c r="E61" i="13" l="1"/>
  <c r="C25" i="5"/>
  <c r="C8" i="21"/>
  <c r="E27" i="13"/>
  <c r="E62" i="13" s="1"/>
  <c r="E67" i="13" l="1"/>
  <c r="E30" i="13"/>
  <c r="B11" i="3"/>
  <c r="E63" i="13" l="1"/>
  <c r="E69" i="13"/>
  <c r="E70" i="13" s="1"/>
  <c r="E71" i="13" s="1"/>
  <c r="E29" i="13"/>
  <c r="B14" i="10"/>
  <c r="C21" i="4"/>
  <c r="C22" i="4" s="1"/>
  <c r="B21" i="4"/>
  <c r="B22" i="4" s="1"/>
  <c r="E23" i="2" l="1"/>
  <c r="F16" i="2" l="1"/>
  <c r="F15" i="2"/>
  <c r="G15" i="2" s="1"/>
  <c r="F14" i="2"/>
  <c r="G14" i="2" s="1"/>
  <c r="F13" i="2"/>
  <c r="G13" i="2" s="1"/>
  <c r="F11" i="2"/>
  <c r="G11" i="2" s="1"/>
  <c r="F10" i="2"/>
  <c r="G10" i="2" s="1"/>
  <c r="F9" i="2"/>
  <c r="G9" i="2" s="1"/>
  <c r="F8" i="2"/>
  <c r="G8" i="2" s="1"/>
  <c r="F7" i="2"/>
  <c r="G7" i="2" s="1"/>
  <c r="G16" i="2" l="1"/>
  <c r="G23" i="2" s="1"/>
  <c r="F23" i="2"/>
  <c r="E32" i="13"/>
  <c r="C12" i="5" l="1"/>
  <c r="E64" i="13" l="1"/>
  <c r="E65" i="13" s="1"/>
  <c r="D10" i="11" l="1"/>
  <c r="F14" i="10"/>
  <c r="D14" i="10"/>
  <c r="E14" i="10"/>
  <c r="C14" i="10"/>
  <c r="C26" i="5"/>
  <c r="B26" i="5" l="1"/>
  <c r="D16" i="11" l="1"/>
  <c r="D17" i="11"/>
  <c r="I38" i="18" l="1"/>
  <c r="G5" i="18" l="1"/>
  <c r="G4" i="18"/>
  <c r="G45" i="18" l="1"/>
  <c r="F45" i="18"/>
  <c r="G43" i="18"/>
  <c r="F43" i="18"/>
  <c r="G42" i="18"/>
  <c r="F42" i="18"/>
  <c r="G39" i="18"/>
  <c r="G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5" i="18"/>
  <c r="H15" i="18" s="1"/>
  <c r="F12" i="18"/>
  <c r="H12" i="18" s="1"/>
  <c r="F4" i="18"/>
  <c r="H4" i="18" s="1"/>
  <c r="F11" i="18"/>
  <c r="H11" i="18" s="1"/>
  <c r="F38" i="18"/>
  <c r="H38" i="18" s="1"/>
  <c r="F8" i="21" l="1"/>
  <c r="F1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<sst xmlns="http://schemas.openxmlformats.org/spreadsheetml/2006/main" count="1047" uniqueCount="527">
  <si>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</si>
  <si>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</si>
  <si>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</si>
  <si>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</si>
  <si>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</si>
  <si>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</si>
  <si>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</si>
  <si>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</si>
  <si>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</si>
  <si>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</si>
  <si>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</si>
  <si>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</si>
  <si>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</si>
  <si>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</si>
  <si>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</si>
  <si>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</si>
  <si>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</si>
  <si>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</si>
  <si>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</si>
  <si>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</si>
  <si>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</si>
  <si>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</si>
  <si>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</si>
  <si>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</si>
  <si>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</si>
  <si>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</si>
  <si>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11"/>
  </si>
  <si>
    <t>種類</t>
  </si>
  <si>
    <t>現金預金</t>
  </si>
  <si>
    <t>有価証券</t>
  </si>
  <si>
    <t>土地</t>
  </si>
  <si>
    <t>その他</t>
  </si>
  <si>
    <t>合計_x000D_
(貸借対照表計上額)</t>
  </si>
  <si>
    <t>基金の明細</t>
    <phoneticPr fontId="11"/>
  </si>
  <si>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</si>
  <si>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</si>
  <si>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</si>
  <si>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</si>
  <si>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</si>
  <si>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</si>
  <si>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</si>
  <si>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</si>
  <si>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</si>
  <si>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</si>
  <si>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</si>
  <si>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</si>
  <si>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</si>
  <si>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</si>
  <si>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</si>
  <si>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</si>
  <si>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</si>
  <si>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</si>
  <si>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</si>
  <si>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</si>
  <si>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</si>
  <si>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</si>
  <si>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</si>
  <si>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</si>
  <si>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</si>
  <si>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</si>
  <si>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</si>
  <si>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</si>
  <si>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</si>
  <si>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</si>
  <si>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</si>
  <si>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</si>
  <si>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</si>
  <si>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</si>
  <si>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</si>
  <si>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</si>
  <si>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</si>
  <si>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</si>
  <si>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</si>
  <si>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</si>
  <si>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</si>
  <si>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</si>
  <si>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</si>
  <si>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</si>
  <si>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</si>
  <si>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</si>
  <si>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</si>
  <si>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</si>
  <si>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</si>
  <si>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</si>
  <si>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</si>
  <si>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</si>
  <si>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</si>
  <si>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</si>
  <si>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</si>
  <si>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</si>
  <si>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</si>
  <si>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</si>
  <si>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</si>
  <si>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</si>
  <si>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</si>
  <si>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</si>
  <si>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</si>
  <si>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</si>
  <si>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</si>
  <si>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</si>
  <si>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7"/>
  </si>
  <si>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</si>
  <si>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</si>
  <si>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</si>
  <si>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</si>
  <si>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</si>
  <si>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</si>
  <si>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</si>
  <si>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</si>
  <si>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</si>
  <si>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</si>
  <si>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</si>
  <si>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</si>
  <si>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</si>
  <si>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</si>
  <si>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</si>
  <si>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</si>
  <si>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</si>
  <si>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</si>
  <si>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</si>
  <si>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</si>
  <si>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</si>
  <si>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</si>
  <si>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</si>
  <si>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</si>
  <si>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</si>
  <si>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</si>
  <si>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</si>
  <si>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</si>
  <si>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</si>
  <si>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</si>
  <si>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</si>
  <si>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</si>
  <si>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</si>
  <si>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</si>
  <si>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</si>
  <si>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</si>
  <si>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</si>
  <si>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</si>
  <si>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</si>
  <si>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</si>
  <si>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</si>
  <si>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</si>
  <si>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</si>
  <si>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</si>
  <si>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</si>
  <si>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</si>
  <si>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</si>
  <si>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</si>
  <si>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</si>
  <si>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</si>
  <si>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</si>
  <si>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</si>
  <si>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</si>
  <si>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</si>
  <si>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</si>
  <si>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</si>
  <si>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</si>
  <si>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</si>
  <si>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</si>
  <si>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</si>
  <si>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</si>
  <si>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</si>
  <si>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</si>
  <si>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</si>
  <si>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</si>
  <si>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</si>
  <si>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</si>
  <si>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</si>
  <si>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</si>
  <si>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</si>
  <si>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</si>
  <si>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</si>
  <si>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</si>
  <si>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</si>
  <si>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</si>
  <si>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</si>
  <si>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</si>
  <si>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</si>
  <si>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</si>
  <si>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</si>
  <si>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</si>
  <si>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</si>
  <si>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</si>
  <si>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</si>
  <si>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</si>
  <si>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</si>
  <si>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</si>
  <si>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</si>
  <si>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</si>
  <si>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</si>
  <si>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</si>
  <si>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</si>
  <si>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</si>
  <si>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</si>
  <si>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</si>
  <si>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</si>
  <si>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</si>
  <si>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</si>
  <si>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</si>
  <si>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</si>
  <si>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</si>
  <si>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</si>
  <si>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</si>
  <si>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</si>
  <si>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</si>
  <si>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</si>
  <si>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</si>
  <si>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</si>
  <si>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</si>
  <si>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</si>
  <si>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</si>
  <si>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</si>
  <si>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</si>
  <si>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</si>
  <si>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</si>
  <si>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</si>
  <si>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</si>
  <si>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</si>
  <si>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</si>
  <si>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</si>
  <si>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</si>
  <si>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</si>
  <si>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</si>
  <si>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</si>
  <si>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</si>
  <si>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</si>
  <si>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</si>
  <si>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</si>
  <si>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</si>
  <si>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</si>
  <si>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</si>
  <si>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</si>
  <si>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</si>
  <si>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</si>
  <si>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</si>
  <si>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</si>
  <si>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</si>
  <si>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</si>
  <si>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</si>
  <si>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</si>
  <si>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</si>
  <si>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</si>
  <si>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</si>
  <si>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</si>
  <si>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</si>
  <si>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</si>
  <si>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</si>
  <si>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</si>
  <si>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</si>
  <si>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</si>
  <si>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</si>
  <si>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</si>
  <si>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</si>
  <si>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</si>
  <si>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</si>
  <si>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</si>
  <si>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</si>
  <si>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</si>
  <si>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</si>
  <si>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</si>
  <si>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</si>
  <si>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</si>
  <si>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</si>
  <si>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</si>
  <si>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</si>
  <si>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</si>
  <si>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</si>
  <si>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</si>
  <si>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</si>
  <si>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</si>
  <si>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1"/>
  </si>
  <si>
    <t>（１）資産項目の明細</t>
    <rPh sb="3" eb="5">
      <t>シサン</t>
    </rPh>
    <rPh sb="5" eb="7">
      <t>コウモク</t>
    </rPh>
    <rPh sb="8" eb="10">
      <t>メイサイ</t>
    </rPh>
    <phoneticPr fontId="11"/>
  </si>
  <si>
    <t>科目</t>
    <rPh sb="0" eb="2">
      <t>カモク</t>
    </rPh>
    <phoneticPr fontId="11"/>
  </si>
  <si>
    <t>附属明細書金額</t>
    <rPh sb="0" eb="5">
      <t>フゾクメイサイショ</t>
    </rPh>
    <rPh sb="5" eb="7">
      <t>キンガク</t>
    </rPh>
    <phoneticPr fontId="11"/>
  </si>
  <si>
    <t>財務諸表金額</t>
    <rPh sb="0" eb="4">
      <t>ザイムショヒョウ</t>
    </rPh>
    <rPh sb="4" eb="6">
      <t>キンガク</t>
    </rPh>
    <phoneticPr fontId="11"/>
  </si>
  <si>
    <t>チェック</t>
    <phoneticPr fontId="11"/>
  </si>
  <si>
    <t>明細書名称</t>
    <rPh sb="0" eb="3">
      <t>メイサイショ</t>
    </rPh>
    <rPh sb="3" eb="5">
      <t>メイショウ</t>
    </rPh>
    <phoneticPr fontId="11"/>
  </si>
  <si>
    <t>③</t>
    <phoneticPr fontId="11"/>
  </si>
  <si>
    <t>①</t>
    <phoneticPr fontId="11"/>
  </si>
  <si>
    <t>②</t>
    <phoneticPr fontId="11"/>
  </si>
  <si>
    <t>④</t>
    <phoneticPr fontId="11"/>
  </si>
  <si>
    <t>⑤</t>
    <phoneticPr fontId="11"/>
  </si>
  <si>
    <t>有形固定資産の明細</t>
    <rPh sb="0" eb="6">
      <t>ユウケイコテイシサン</t>
    </rPh>
    <rPh sb="7" eb="9">
      <t>メイサイ</t>
    </rPh>
    <phoneticPr fontId="11"/>
  </si>
  <si>
    <t>有形固定資産の行政目的別明細</t>
    <rPh sb="0" eb="6">
      <t>ユウケイコテイシサン</t>
    </rPh>
    <rPh sb="7" eb="9">
      <t>ギョウセイ</t>
    </rPh>
    <rPh sb="9" eb="11">
      <t>モクテキ</t>
    </rPh>
    <rPh sb="11" eb="12">
      <t>ベツ</t>
    </rPh>
    <rPh sb="12" eb="14">
      <t>メイサイ</t>
    </rPh>
    <phoneticPr fontId="11"/>
  </si>
  <si>
    <t>投資及び出資金の明細</t>
    <phoneticPr fontId="11"/>
  </si>
  <si>
    <t>財政調整基金</t>
    <rPh sb="0" eb="6">
      <t>ザイセイチョウセイキキン</t>
    </rPh>
    <phoneticPr fontId="11"/>
  </si>
  <si>
    <t>減債基金</t>
    <rPh sb="0" eb="4">
      <t>ゲンサイキキン</t>
    </rPh>
    <phoneticPr fontId="11"/>
  </si>
  <si>
    <t>その他</t>
    <rPh sb="2" eb="3">
      <t>タ</t>
    </rPh>
    <phoneticPr fontId="11"/>
  </si>
  <si>
    <t>貸付金の明細</t>
    <rPh sb="0" eb="2">
      <t>カシツケ</t>
    </rPh>
    <rPh sb="2" eb="3">
      <t>キン</t>
    </rPh>
    <rPh sb="4" eb="6">
      <t>メイサイ</t>
    </rPh>
    <phoneticPr fontId="11"/>
  </si>
  <si>
    <t>長期貸付金</t>
    <rPh sb="0" eb="5">
      <t>チョウキカシツケキン</t>
    </rPh>
    <phoneticPr fontId="11"/>
  </si>
  <si>
    <t>短期貸付金</t>
    <rPh sb="0" eb="5">
      <t>タンキカシツケキン</t>
    </rPh>
    <phoneticPr fontId="11"/>
  </si>
  <si>
    <t>⑥</t>
    <phoneticPr fontId="11"/>
  </si>
  <si>
    <t>未収金</t>
    <rPh sb="0" eb="3">
      <t>ミシュウキン</t>
    </rPh>
    <phoneticPr fontId="11"/>
  </si>
  <si>
    <t>⑦</t>
    <phoneticPr fontId="11"/>
  </si>
  <si>
    <t>長期延滞債権</t>
    <rPh sb="0" eb="6">
      <t>チョウキエンタイサイケン</t>
    </rPh>
    <phoneticPr fontId="11"/>
  </si>
  <si>
    <t>（２）負債項目の明細</t>
    <rPh sb="3" eb="5">
      <t>フサイ</t>
    </rPh>
    <rPh sb="5" eb="7">
      <t>コウモク</t>
    </rPh>
    <rPh sb="8" eb="10">
      <t>メイサイ</t>
    </rPh>
    <phoneticPr fontId="11"/>
  </si>
  <si>
    <t xml:space="preserve"> １年内償還予定地方債</t>
  </si>
  <si>
    <t>地方債</t>
    <rPh sb="0" eb="3">
      <t>チホウサイ</t>
    </rPh>
    <phoneticPr fontId="11"/>
  </si>
  <si>
    <t>地方債、 １年内償還予定地方債</t>
    <rPh sb="0" eb="3">
      <t>チホウサイ</t>
    </rPh>
    <phoneticPr fontId="11"/>
  </si>
  <si>
    <t>ー</t>
    <phoneticPr fontId="11"/>
  </si>
  <si>
    <t>２．行政コスト計算書の内容に関する明細</t>
    <rPh sb="2" eb="4">
      <t>ギョウセイ</t>
    </rPh>
    <rPh sb="7" eb="10">
      <t>ケイサンショ</t>
    </rPh>
    <rPh sb="11" eb="13">
      <t>ナイヨウ</t>
    </rPh>
    <rPh sb="14" eb="15">
      <t>カン</t>
    </rPh>
    <rPh sb="17" eb="19">
      <t>メイサイ</t>
    </rPh>
    <phoneticPr fontId="11"/>
  </si>
  <si>
    <t>（１）補助金等の明細</t>
    <rPh sb="3" eb="6">
      <t>ホジョキン</t>
    </rPh>
    <rPh sb="6" eb="7">
      <t>トウ</t>
    </rPh>
    <rPh sb="8" eb="10">
      <t>メイサイ</t>
    </rPh>
    <phoneticPr fontId="11"/>
  </si>
  <si>
    <t>補助金等</t>
    <rPh sb="0" eb="3">
      <t>ホジョキン</t>
    </rPh>
    <rPh sb="3" eb="4">
      <t>トウ</t>
    </rPh>
    <phoneticPr fontId="11"/>
  </si>
  <si>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1"/>
  </si>
  <si>
    <t>（１）財源の明細</t>
    <rPh sb="3" eb="5">
      <t>ザイゲン</t>
    </rPh>
    <rPh sb="6" eb="8">
      <t>メイサイ</t>
    </rPh>
    <phoneticPr fontId="11"/>
  </si>
  <si>
    <t>（２）財源情報の明細</t>
    <rPh sb="3" eb="5">
      <t>ザイゲン</t>
    </rPh>
    <rPh sb="5" eb="7">
      <t>ジョウホウ</t>
    </rPh>
    <rPh sb="8" eb="10">
      <t>メイサイ</t>
    </rPh>
    <phoneticPr fontId="11"/>
  </si>
  <si>
    <t>税収等</t>
    <rPh sb="0" eb="2">
      <t>ゼイシュウ</t>
    </rPh>
    <rPh sb="2" eb="3">
      <t>トウ</t>
    </rPh>
    <phoneticPr fontId="11"/>
  </si>
  <si>
    <t>国県等補助金</t>
    <phoneticPr fontId="11"/>
  </si>
  <si>
    <t>４．資金収支計算書の内容に関する明細</t>
    <rPh sb="2" eb="4">
      <t>シキン</t>
    </rPh>
    <rPh sb="4" eb="6">
      <t>シュウシ</t>
    </rPh>
    <rPh sb="6" eb="9">
      <t>ケイサンショ</t>
    </rPh>
    <rPh sb="10" eb="12">
      <t>ナイヨウ</t>
    </rPh>
    <rPh sb="13" eb="14">
      <t>カン</t>
    </rPh>
    <rPh sb="16" eb="18">
      <t>メイサイ</t>
    </rPh>
    <phoneticPr fontId="11"/>
  </si>
  <si>
    <t>（１）資金の明細</t>
    <rPh sb="3" eb="5">
      <t>シキン</t>
    </rPh>
    <rPh sb="6" eb="8">
      <t>メイサイ</t>
    </rPh>
    <phoneticPr fontId="11"/>
  </si>
  <si>
    <t>地方税</t>
    <rPh sb="0" eb="3">
      <t>チホウゼイ</t>
    </rPh>
    <phoneticPr fontId="11"/>
  </si>
  <si>
    <t>利子割交付金</t>
    <rPh sb="0" eb="2">
      <t>リシ</t>
    </rPh>
    <rPh sb="2" eb="3">
      <t>ワリ</t>
    </rPh>
    <rPh sb="3" eb="6">
      <t>コウフキン</t>
    </rPh>
    <phoneticPr fontId="11"/>
  </si>
  <si>
    <t>配当割交付金</t>
    <rPh sb="0" eb="2">
      <t>ハイトウ</t>
    </rPh>
    <rPh sb="2" eb="3">
      <t>ワリ</t>
    </rPh>
    <rPh sb="3" eb="6">
      <t>コウフキン</t>
    </rPh>
    <phoneticPr fontId="11"/>
  </si>
  <si>
    <t>国庫支出金</t>
    <rPh sb="0" eb="5">
      <t>コッコシシュツキン</t>
    </rPh>
    <phoneticPr fontId="11"/>
  </si>
  <si>
    <t>県支出金</t>
    <rPh sb="0" eb="4">
      <t>ケンシシュツキン</t>
    </rPh>
    <phoneticPr fontId="11"/>
  </si>
  <si>
    <t>貸付金の明細、長期延滞債権の明細の合計</t>
    <rPh sb="0" eb="2">
      <t>カシツケ</t>
    </rPh>
    <rPh sb="2" eb="3">
      <t>キン</t>
    </rPh>
    <rPh sb="4" eb="6">
      <t>メイサイ</t>
    </rPh>
    <rPh sb="17" eb="19">
      <t>ゴウケイ</t>
    </rPh>
    <phoneticPr fontId="11"/>
  </si>
  <si>
    <t>貸付金の明細、未収金の明細の合計</t>
    <rPh sb="0" eb="2">
      <t>カシツケ</t>
    </rPh>
    <rPh sb="2" eb="3">
      <t>キン</t>
    </rPh>
    <rPh sb="4" eb="6">
      <t>メイサイ</t>
    </rPh>
    <rPh sb="7" eb="10">
      <t>ミシュウキン</t>
    </rPh>
    <rPh sb="14" eb="16">
      <t>ゴウケイ</t>
    </rPh>
    <phoneticPr fontId="11"/>
  </si>
  <si>
    <t>徴収不能引当金（流動資産）</t>
    <rPh sb="8" eb="10">
      <t>リュウドウ</t>
    </rPh>
    <phoneticPr fontId="11"/>
  </si>
  <si>
    <t>資本的_x000D_補助金</t>
    <phoneticPr fontId="11"/>
  </si>
  <si>
    <t>経常的_x000D_補助金</t>
    <phoneticPr fontId="11"/>
  </si>
  <si>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</si>
  <si>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</si>
  <si>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</si>
  <si>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</si>
  <si>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</si>
  <si>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</si>
  <si>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</si>
  <si>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</si>
  <si>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</si>
  <si>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</si>
  <si>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</si>
  <si>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</si>
  <si>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</si>
  <si>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</si>
  <si>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</si>
  <si>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</si>
  <si>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</si>
  <si>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</si>
  <si>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</si>
  <si>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</si>
  <si>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</si>
  <si>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</si>
  <si>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</si>
  <si>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</si>
  <si>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</si>
  <si>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</si>
  <si>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</si>
  <si>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1"/>
  </si>
  <si>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</si>
  <si>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</si>
  <si>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</si>
  <si>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</si>
  <si>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1"/>
  </si>
  <si>
    <t>財源内訳チェック</t>
    <rPh sb="0" eb="2">
      <t>ザイゲン</t>
    </rPh>
    <rPh sb="2" eb="4">
      <t>ウチワケ</t>
    </rPh>
    <phoneticPr fontId="11"/>
  </si>
  <si>
    <t>BS</t>
    <phoneticPr fontId="11"/>
  </si>
  <si>
    <t>NW</t>
    <phoneticPr fontId="11"/>
  </si>
  <si>
    <t>固定資産等形成分</t>
    <rPh sb="0" eb="8">
      <t>コテイシサントウケイセイブン</t>
    </rPh>
    <phoneticPr fontId="11"/>
  </si>
  <si>
    <t>余剰分（不足分）</t>
    <rPh sb="0" eb="3">
      <t>ヨジョウブン</t>
    </rPh>
    <rPh sb="4" eb="7">
      <t>フソクブン</t>
    </rPh>
    <phoneticPr fontId="11"/>
  </si>
  <si>
    <t>現金預金内訳チェック</t>
    <rPh sb="0" eb="4">
      <t>ゲンキンヨキン</t>
    </rPh>
    <rPh sb="4" eb="6">
      <t>ウチワケ</t>
    </rPh>
    <phoneticPr fontId="11"/>
  </si>
  <si>
    <t>現金預金</t>
    <phoneticPr fontId="11"/>
  </si>
  <si>
    <t>CF</t>
    <phoneticPr fontId="11"/>
  </si>
  <si>
    <t>一般会計／市民税（個人）</t>
    <rPh sb="0" eb="2">
      <t>イッパン</t>
    </rPh>
    <rPh sb="2" eb="4">
      <t>カイケイ</t>
    </rPh>
    <rPh sb="5" eb="6">
      <t>シ</t>
    </rPh>
    <phoneticPr fontId="6"/>
  </si>
  <si>
    <t>一般会計／市民税（法人）</t>
    <rPh sb="5" eb="6">
      <t>シ</t>
    </rPh>
    <phoneticPr fontId="6"/>
  </si>
  <si>
    <t>一般会計／固定資産税</t>
  </si>
  <si>
    <t>一般会計／軽自動車税</t>
  </si>
  <si>
    <t>一般会計／都市計画税</t>
  </si>
  <si>
    <t>一般会計／分担金及び負担金</t>
    <rPh sb="5" eb="8">
      <t>ブンタンキン</t>
    </rPh>
    <rPh sb="8" eb="9">
      <t>オヨ</t>
    </rPh>
    <rPh sb="10" eb="13">
      <t>フタンキン</t>
    </rPh>
    <phoneticPr fontId="8"/>
  </si>
  <si>
    <t>一般会計／使用料及び手数料</t>
    <rPh sb="5" eb="7">
      <t>シヨウ</t>
    </rPh>
    <rPh sb="7" eb="8">
      <t>リョウ</t>
    </rPh>
    <rPh sb="8" eb="9">
      <t>オヨ</t>
    </rPh>
    <rPh sb="10" eb="13">
      <t>テスウリョウ</t>
    </rPh>
    <phoneticPr fontId="8"/>
  </si>
  <si>
    <t>一般会計／諸収入（雑入）</t>
    <rPh sb="5" eb="8">
      <t>ショシュウニュウ</t>
    </rPh>
    <rPh sb="9" eb="11">
      <t>ザツニュウ</t>
    </rPh>
    <phoneticPr fontId="9"/>
  </si>
  <si>
    <t>税収等（NW税収等－CF財務活動支出）</t>
    <rPh sb="0" eb="3">
      <t>ゼイシュウトウ</t>
    </rPh>
    <rPh sb="6" eb="9">
      <t>ゼイシュウトウ</t>
    </rPh>
    <rPh sb="12" eb="14">
      <t>ザイム</t>
    </rPh>
    <rPh sb="14" eb="16">
      <t>カツドウ</t>
    </rPh>
    <rPh sb="16" eb="18">
      <t>シシュツ</t>
    </rPh>
    <phoneticPr fontId="11"/>
  </si>
  <si>
    <t>一般会計／財産運用収入</t>
    <rPh sb="5" eb="7">
      <t>ザイサン</t>
    </rPh>
    <rPh sb="7" eb="9">
      <t>ウンヨウ</t>
    </rPh>
    <rPh sb="9" eb="11">
      <t>シュウニュウ</t>
    </rPh>
    <phoneticPr fontId="9"/>
  </si>
  <si>
    <t>ゴルフ場利用税交付金</t>
    <rPh sb="3" eb="4">
      <t>ジョウ</t>
    </rPh>
    <rPh sb="4" eb="6">
      <t>リヨウ</t>
    </rPh>
    <rPh sb="6" eb="7">
      <t>ゼイ</t>
    </rPh>
    <rPh sb="7" eb="10">
      <t>コウフキン</t>
    </rPh>
    <phoneticPr fontId="11"/>
  </si>
  <si>
    <t>税収等</t>
    <phoneticPr fontId="11"/>
  </si>
  <si>
    <t>一般会計等相殺</t>
    <rPh sb="0" eb="5">
      <t>イッパンカイケイトウ</t>
    </rPh>
    <rPh sb="5" eb="7">
      <t>ソウサイ</t>
    </rPh>
    <phoneticPr fontId="11"/>
  </si>
  <si>
    <t>一般会計等</t>
    <rPh sb="0" eb="5">
      <t>イッパンカイケイトウ</t>
    </rPh>
    <phoneticPr fontId="11"/>
  </si>
  <si>
    <t>財政調整基金</t>
  </si>
  <si>
    <t>減債基金</t>
  </si>
  <si>
    <t>地方譲与税</t>
    <rPh sb="0" eb="5">
      <t>チホウジョウヨゼイ</t>
    </rPh>
    <phoneticPr fontId="11"/>
  </si>
  <si>
    <t>株式等譲渡所得割交付金</t>
    <rPh sb="0" eb="3">
      <t>カブシキトウ</t>
    </rPh>
    <rPh sb="3" eb="7">
      <t>ジョウトショトク</t>
    </rPh>
    <rPh sb="7" eb="8">
      <t>ワリ</t>
    </rPh>
    <rPh sb="8" eb="11">
      <t>コウフキン</t>
    </rPh>
    <phoneticPr fontId="11"/>
  </si>
  <si>
    <t>地方消費税交付金</t>
    <rPh sb="0" eb="5">
      <t>チホウショウヒゼイ</t>
    </rPh>
    <rPh sb="5" eb="8">
      <t>コウフキン</t>
    </rPh>
    <phoneticPr fontId="11"/>
  </si>
  <si>
    <t>自動車取得税交付金</t>
    <rPh sb="0" eb="5">
      <t>ジドウシャシュトク</t>
    </rPh>
    <rPh sb="5" eb="6">
      <t>ゼイ</t>
    </rPh>
    <rPh sb="6" eb="9">
      <t>コウフキン</t>
    </rPh>
    <phoneticPr fontId="11"/>
  </si>
  <si>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1"/>
  </si>
  <si>
    <t>地方特例交付金</t>
    <rPh sb="0" eb="4">
      <t>チホウトクレイ</t>
    </rPh>
    <rPh sb="4" eb="7">
      <t>コウフキン</t>
    </rPh>
    <phoneticPr fontId="11"/>
  </si>
  <si>
    <t>地方交付税</t>
    <rPh sb="0" eb="5">
      <t>チホウコウフゼイ</t>
    </rPh>
    <phoneticPr fontId="11"/>
  </si>
  <si>
    <t>交通安全対策特別交付金</t>
    <rPh sb="0" eb="4">
      <t>コウツウアンゼン</t>
    </rPh>
    <rPh sb="4" eb="6">
      <t>タイサク</t>
    </rPh>
    <rPh sb="6" eb="11">
      <t>トクベツコウフキン</t>
    </rPh>
    <phoneticPr fontId="11"/>
  </si>
  <si>
    <t>分担金及び負担金</t>
    <rPh sb="0" eb="4">
      <t>ブンタンキンオヨ</t>
    </rPh>
    <rPh sb="5" eb="8">
      <t>フタンキン</t>
    </rPh>
    <phoneticPr fontId="11"/>
  </si>
  <si>
    <t>寄附金</t>
    <rPh sb="0" eb="3">
      <t>キフキン</t>
    </rPh>
    <phoneticPr fontId="11"/>
  </si>
  <si>
    <t>一般会計等
（単純合算）</t>
    <rPh sb="0" eb="5">
      <t>イッパンカイケイトウ</t>
    </rPh>
    <rPh sb="7" eb="11">
      <t>タンジュンガッサン</t>
    </rPh>
    <phoneticPr fontId="11"/>
  </si>
  <si>
    <t>ー</t>
  </si>
  <si>
    <t>資本的補助金</t>
    <rPh sb="0" eb="3">
      <t>シホンテキ</t>
    </rPh>
    <phoneticPr fontId="11"/>
  </si>
  <si>
    <t>純行政コスト</t>
    <phoneticPr fontId="11"/>
  </si>
  <si>
    <t>有形固定資産等の増加</t>
    <phoneticPr fontId="11"/>
  </si>
  <si>
    <t>会計：一般会計等</t>
  </si>
  <si>
    <t>地方債（借入先別）の明細</t>
  </si>
  <si>
    <t>地方債（借入先別）の明細</t>
    <phoneticPr fontId="11"/>
  </si>
  <si>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</si>
  <si>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</si>
  <si>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</si>
  <si>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</si>
  <si>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</si>
  <si>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</si>
  <si>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</si>
  <si>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</si>
  <si>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</si>
  <si>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</si>
  <si>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7"/>
  </si>
  <si>
    <t>株式会社伊勢湾ヘリポート</t>
    <rPh sb="0" eb="4">
      <t>カブシキガイシャ</t>
    </rPh>
    <rPh sb="4" eb="7">
      <t>イセワン</t>
    </rPh>
    <phoneticPr fontId="7"/>
  </si>
  <si>
    <t>株式会社津サイエンスプラザ</t>
    <rPh sb="0" eb="4">
      <t>カブシキガイシャ</t>
    </rPh>
    <rPh sb="4" eb="5">
      <t>ツ</t>
    </rPh>
    <phoneticPr fontId="7"/>
  </si>
  <si>
    <t>津駅前都市開発株式会社</t>
    <rPh sb="0" eb="1">
      <t>ツ</t>
    </rPh>
    <rPh sb="1" eb="3">
      <t>エキマエ</t>
    </rPh>
    <rPh sb="3" eb="5">
      <t>トシ</t>
    </rPh>
    <rPh sb="5" eb="7">
      <t>カイハツ</t>
    </rPh>
    <rPh sb="7" eb="11">
      <t>カブシキガイシャ</t>
    </rPh>
    <phoneticPr fontId="7"/>
  </si>
  <si>
    <t>株式会社まちづくり津夢時風</t>
    <rPh sb="0" eb="4">
      <t>カブシキガイシャ</t>
    </rPh>
    <rPh sb="9" eb="10">
      <t>ツ</t>
    </rPh>
    <rPh sb="10" eb="11">
      <t>ユメ</t>
    </rPh>
    <rPh sb="11" eb="12">
      <t>トキ</t>
    </rPh>
    <rPh sb="12" eb="13">
      <t>カゼ</t>
    </rPh>
    <phoneticPr fontId="7"/>
  </si>
  <si>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7"/>
  </si>
  <si>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7"/>
  </si>
  <si>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7"/>
  </si>
  <si>
    <t>津市水道事業</t>
    <rPh sb="0" eb="2">
      <t>ツシ</t>
    </rPh>
    <rPh sb="2" eb="4">
      <t>スイドウ</t>
    </rPh>
    <rPh sb="4" eb="6">
      <t>ジギョウ</t>
    </rPh>
    <phoneticPr fontId="7"/>
  </si>
  <si>
    <t>株式会社三重県松阪食肉公社</t>
    <rPh sb="0" eb="4">
      <t>カブシキガイシャ</t>
    </rPh>
    <rPh sb="4" eb="7">
      <t>ミエケン</t>
    </rPh>
    <rPh sb="7" eb="9">
      <t>マツサカ</t>
    </rPh>
    <rPh sb="9" eb="11">
      <t>ショクニク</t>
    </rPh>
    <rPh sb="11" eb="13">
      <t>コウシャ</t>
    </rPh>
    <phoneticPr fontId="7"/>
  </si>
  <si>
    <t>伊勢鉄道株式会社</t>
    <rPh sb="0" eb="2">
      <t>イセ</t>
    </rPh>
    <rPh sb="2" eb="4">
      <t>テツドウ</t>
    </rPh>
    <rPh sb="4" eb="8">
      <t>カブシキガイシャ</t>
    </rPh>
    <phoneticPr fontId="7"/>
  </si>
  <si>
    <t>株式会社ＺＴＶ</t>
    <rPh sb="0" eb="4">
      <t>カブシキガイシャ</t>
    </rPh>
    <phoneticPr fontId="7"/>
  </si>
  <si>
    <t>株式会社三重データクラフト</t>
    <rPh sb="0" eb="4">
      <t>カブシキガイシャ</t>
    </rPh>
    <rPh sb="4" eb="6">
      <t>ミエ</t>
    </rPh>
    <phoneticPr fontId="7"/>
  </si>
  <si>
    <t>株式会社マリーナ河芸</t>
    <rPh sb="0" eb="4">
      <t>カブシキガイシャ</t>
    </rPh>
    <rPh sb="8" eb="9">
      <t>カワ</t>
    </rPh>
    <rPh sb="9" eb="10">
      <t>ゲイ</t>
    </rPh>
    <phoneticPr fontId="7"/>
  </si>
  <si>
    <t>株式会社青山高原ウインドファーム</t>
    <rPh sb="0" eb="4">
      <t>カブシキガイシャ</t>
    </rPh>
    <rPh sb="4" eb="6">
      <t>アオヤマ</t>
    </rPh>
    <rPh sb="6" eb="8">
      <t>コウゲン</t>
    </rPh>
    <phoneticPr fontId="7"/>
  </si>
  <si>
    <t>三重県農業信用基金協会</t>
    <rPh sb="0" eb="3">
      <t>ミエケン</t>
    </rPh>
    <rPh sb="3" eb="5">
      <t>ノウギョウ</t>
    </rPh>
    <rPh sb="5" eb="7">
      <t>シンヨウ</t>
    </rPh>
    <rPh sb="7" eb="9">
      <t>キキン</t>
    </rPh>
    <rPh sb="9" eb="11">
      <t>キョウカイ</t>
    </rPh>
    <phoneticPr fontId="7"/>
  </si>
  <si>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7"/>
  </si>
  <si>
    <t>一般社団法人三重県畜産協会</t>
    <rPh sb="0" eb="2">
      <t>イッパン</t>
    </rPh>
    <rPh sb="2" eb="4">
      <t>シャダン</t>
    </rPh>
    <rPh sb="4" eb="6">
      <t>ホウジン</t>
    </rPh>
    <rPh sb="6" eb="9">
      <t>ミエケン</t>
    </rPh>
    <rPh sb="9" eb="11">
      <t>チクサン</t>
    </rPh>
    <rPh sb="11" eb="13">
      <t>キョウカイ</t>
    </rPh>
    <phoneticPr fontId="7"/>
  </si>
  <si>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7"/>
  </si>
  <si>
    <t>中勢森林組合</t>
    <rPh sb="0" eb="1">
      <t>チュウ</t>
    </rPh>
    <rPh sb="1" eb="2">
      <t>セイ</t>
    </rPh>
    <rPh sb="2" eb="4">
      <t>シンリン</t>
    </rPh>
    <rPh sb="4" eb="6">
      <t>クミアイ</t>
    </rPh>
    <phoneticPr fontId="7"/>
  </si>
  <si>
    <t>鈴鹿森林組合</t>
    <rPh sb="0" eb="2">
      <t>スズカ</t>
    </rPh>
    <rPh sb="2" eb="4">
      <t>シンリン</t>
    </rPh>
    <rPh sb="4" eb="6">
      <t>クミアイ</t>
    </rPh>
    <phoneticPr fontId="7"/>
  </si>
  <si>
    <t>有限会社美杉観光開発</t>
    <rPh sb="0" eb="4">
      <t>ユウゲンガイシャ</t>
    </rPh>
    <rPh sb="4" eb="5">
      <t>ミ</t>
    </rPh>
    <rPh sb="5" eb="6">
      <t>スギ</t>
    </rPh>
    <rPh sb="6" eb="8">
      <t>カンコウ</t>
    </rPh>
    <rPh sb="8" eb="10">
      <t>カイハツ</t>
    </rPh>
    <phoneticPr fontId="7"/>
  </si>
  <si>
    <t>三重県信用保証協会</t>
    <rPh sb="0" eb="3">
      <t>ミエケン</t>
    </rPh>
    <rPh sb="3" eb="5">
      <t>シンヨウ</t>
    </rPh>
    <rPh sb="5" eb="7">
      <t>ホショウ</t>
    </rPh>
    <rPh sb="7" eb="9">
      <t>キョウカイ</t>
    </rPh>
    <phoneticPr fontId="7"/>
  </si>
  <si>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7"/>
  </si>
  <si>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7"/>
  </si>
  <si>
    <t>公益財団法人三重県産業支援センター</t>
    <rPh sb="0" eb="2">
      <t>コウエキ</t>
    </rPh>
    <rPh sb="2" eb="4">
      <t>ザイダン</t>
    </rPh>
    <rPh sb="4" eb="6">
      <t>ホウジン</t>
    </rPh>
    <rPh sb="6" eb="9">
      <t>ミエケン</t>
    </rPh>
    <rPh sb="9" eb="11">
      <t>サンギョウ</t>
    </rPh>
    <rPh sb="11" eb="13">
      <t>シエン</t>
    </rPh>
    <phoneticPr fontId="7"/>
  </si>
  <si>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7"/>
  </si>
  <si>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7"/>
  </si>
  <si>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7"/>
  </si>
  <si>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7"/>
  </si>
  <si>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7"/>
  </si>
  <si>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7"/>
  </si>
  <si>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7"/>
  </si>
  <si>
    <t>全国漁業信用基金協会三重支所</t>
    <rPh sb="0" eb="2">
      <t>ゼンコク</t>
    </rPh>
    <rPh sb="10" eb="12">
      <t>ミエ</t>
    </rPh>
    <rPh sb="12" eb="14">
      <t>シショ</t>
    </rPh>
    <phoneticPr fontId="21"/>
  </si>
  <si>
    <t>地方公共団体金融機構</t>
    <phoneticPr fontId="11"/>
  </si>
  <si>
    <t>公益社団法人三重県緑化推進協会</t>
    <phoneticPr fontId="11"/>
  </si>
  <si>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7"/>
  </si>
  <si>
    <t>住宅新築資金等貸付事業特別会計／住宅新築資金等貸付金</t>
    <rPh sb="16" eb="18">
      <t>ジュウタク</t>
    </rPh>
    <rPh sb="18" eb="20">
      <t>シンチク</t>
    </rPh>
    <rPh sb="20" eb="22">
      <t>シキン</t>
    </rPh>
    <rPh sb="22" eb="23">
      <t>トウ</t>
    </rPh>
    <rPh sb="23" eb="26">
      <t>カシツケキン</t>
    </rPh>
    <phoneticPr fontId="6"/>
  </si>
  <si>
    <t>土地区画整理事業特別会計</t>
    <phoneticPr fontId="11"/>
  </si>
  <si>
    <t>一般会計繰入金</t>
    <rPh sb="0" eb="2">
      <t>イッパン</t>
    </rPh>
    <rPh sb="2" eb="4">
      <t>カイケイ</t>
    </rPh>
    <rPh sb="4" eb="6">
      <t>クリイレ</t>
    </rPh>
    <rPh sb="6" eb="7">
      <t>キン</t>
    </rPh>
    <phoneticPr fontId="11"/>
  </si>
  <si>
    <t>住宅新築資金等貸付事業特別会計</t>
    <phoneticPr fontId="11"/>
  </si>
  <si>
    <t>地方債等</t>
  </si>
  <si>
    <t>投資及び出資金</t>
    <rPh sb="0" eb="3">
      <t>トウシオヨ</t>
    </rPh>
    <rPh sb="4" eb="7">
      <t>シュッシキン</t>
    </rPh>
    <phoneticPr fontId="11"/>
  </si>
  <si>
    <t>投資損失引当金</t>
    <rPh sb="0" eb="2">
      <t>トウシ</t>
    </rPh>
    <rPh sb="2" eb="4">
      <t>ソンシツ</t>
    </rPh>
    <rPh sb="4" eb="6">
      <t>ヒキアテ</t>
    </rPh>
    <rPh sb="6" eb="7">
      <t>キン</t>
    </rPh>
    <phoneticPr fontId="11"/>
  </si>
  <si>
    <t>津市土地開発公社</t>
    <rPh sb="0" eb="2">
      <t>ツシ</t>
    </rPh>
    <rPh sb="2" eb="4">
      <t>トチ</t>
    </rPh>
    <rPh sb="4" eb="6">
      <t>カイハツ</t>
    </rPh>
    <rPh sb="6" eb="8">
      <t>コウシャ</t>
    </rPh>
    <phoneticPr fontId="7"/>
  </si>
  <si>
    <t>文化振興基金</t>
    <rPh sb="0" eb="2">
      <t>ブンカ</t>
    </rPh>
    <rPh sb="2" eb="4">
      <t>シンコウ</t>
    </rPh>
    <rPh sb="4" eb="6">
      <t>キキン</t>
    </rPh>
    <phoneticPr fontId="4"/>
  </si>
  <si>
    <t>国際交流推進基金</t>
    <rPh sb="0" eb="2">
      <t>コクサイ</t>
    </rPh>
    <rPh sb="2" eb="4">
      <t>コウリュウ</t>
    </rPh>
    <rPh sb="4" eb="6">
      <t>スイシン</t>
    </rPh>
    <rPh sb="6" eb="8">
      <t>キキン</t>
    </rPh>
    <phoneticPr fontId="4"/>
  </si>
  <si>
    <t>緑化基金</t>
    <rPh sb="0" eb="2">
      <t>リョッカ</t>
    </rPh>
    <rPh sb="2" eb="4">
      <t>キキン</t>
    </rPh>
    <phoneticPr fontId="4"/>
  </si>
  <si>
    <t>ふるさと津かがやき基金</t>
    <rPh sb="4" eb="5">
      <t>ツ</t>
    </rPh>
    <rPh sb="9" eb="11">
      <t>キキン</t>
    </rPh>
    <phoneticPr fontId="4"/>
  </si>
  <si>
    <t>公共施設整備基金</t>
    <rPh sb="0" eb="2">
      <t>コウキョウ</t>
    </rPh>
    <rPh sb="2" eb="4">
      <t>シセツ</t>
    </rPh>
    <rPh sb="4" eb="6">
      <t>セイビ</t>
    </rPh>
    <rPh sb="6" eb="8">
      <t>キキン</t>
    </rPh>
    <phoneticPr fontId="4"/>
  </si>
  <si>
    <t>環境対策推進基金</t>
    <rPh sb="0" eb="2">
      <t>カンキョウ</t>
    </rPh>
    <rPh sb="2" eb="4">
      <t>タイサク</t>
    </rPh>
    <rPh sb="4" eb="6">
      <t>スイシン</t>
    </rPh>
    <rPh sb="6" eb="8">
      <t>キキン</t>
    </rPh>
    <phoneticPr fontId="4"/>
  </si>
  <si>
    <t>森林環境基金</t>
  </si>
  <si>
    <t>三重県</t>
    <rPh sb="0" eb="3">
      <t>ミエケン</t>
    </rPh>
    <phoneticPr fontId="23"/>
  </si>
  <si>
    <t>放課後児童クラブ運営団体</t>
    <rPh sb="8" eb="10">
      <t>ウンエイ</t>
    </rPh>
    <rPh sb="10" eb="12">
      <t>ダンタイ</t>
    </rPh>
    <phoneticPr fontId="23"/>
  </si>
  <si>
    <t>放課後児童クラブの運営に係る補助金</t>
    <rPh sb="0" eb="3">
      <t>ホウカゴ</t>
    </rPh>
    <rPh sb="3" eb="5">
      <t>ジドウ</t>
    </rPh>
    <rPh sb="9" eb="11">
      <t>ウンエイ</t>
    </rPh>
    <rPh sb="12" eb="13">
      <t>カカ</t>
    </rPh>
    <rPh sb="14" eb="17">
      <t>ホジョキン</t>
    </rPh>
    <phoneticPr fontId="23"/>
  </si>
  <si>
    <t>津市社会福祉協議会</t>
    <rPh sb="0" eb="2">
      <t>ツシ</t>
    </rPh>
    <rPh sb="2" eb="4">
      <t>シャカイ</t>
    </rPh>
    <rPh sb="4" eb="6">
      <t>フクシ</t>
    </rPh>
    <rPh sb="6" eb="9">
      <t>キョウギカイ</t>
    </rPh>
    <phoneticPr fontId="23"/>
  </si>
  <si>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3"/>
  </si>
  <si>
    <t>立地事業者</t>
    <rPh sb="0" eb="2">
      <t>リッチ</t>
    </rPh>
    <rPh sb="2" eb="4">
      <t>ジギョウ</t>
    </rPh>
    <rPh sb="4" eb="5">
      <t>シャ</t>
    </rPh>
    <phoneticPr fontId="23"/>
  </si>
  <si>
    <t>本市への企業立地を促進するための奨励金</t>
    <rPh sb="0" eb="2">
      <t>ホンシ</t>
    </rPh>
    <rPh sb="4" eb="6">
      <t>キギョウ</t>
    </rPh>
    <rPh sb="6" eb="8">
      <t>リッチ</t>
    </rPh>
    <rPh sb="9" eb="11">
      <t>ソクシン</t>
    </rPh>
    <rPh sb="16" eb="19">
      <t>ショウレイキン</t>
    </rPh>
    <phoneticPr fontId="23"/>
  </si>
  <si>
    <t>民間幼稚園等</t>
    <rPh sb="0" eb="2">
      <t>ミンカン</t>
    </rPh>
    <rPh sb="2" eb="5">
      <t>ヨウチエン</t>
    </rPh>
    <rPh sb="5" eb="6">
      <t>トウ</t>
    </rPh>
    <phoneticPr fontId="23"/>
  </si>
  <si>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3"/>
  </si>
  <si>
    <t>活動組織</t>
    <rPh sb="0" eb="2">
      <t>カツドウ</t>
    </rPh>
    <rPh sb="2" eb="4">
      <t>ソシキ</t>
    </rPh>
    <phoneticPr fontId="23"/>
  </si>
  <si>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3"/>
  </si>
  <si>
    <t>その他</t>
    <rPh sb="2" eb="3">
      <t>タ</t>
    </rPh>
    <phoneticPr fontId="23"/>
  </si>
  <si>
    <t>環境性能割交付金</t>
    <rPh sb="0" eb="2">
      <t>カンキョウ</t>
    </rPh>
    <rPh sb="2" eb="4">
      <t>セイノウ</t>
    </rPh>
    <rPh sb="4" eb="5">
      <t>ワリ</t>
    </rPh>
    <rPh sb="5" eb="8">
      <t>コウフキン</t>
    </rPh>
    <phoneticPr fontId="11"/>
  </si>
  <si>
    <t>（令和2年3月31日現在）</t>
  </si>
  <si>
    <t>自　平成31年4月1日</t>
  </si>
  <si>
    <t>至　令和2年3月31日</t>
  </si>
  <si>
    <t>-</t>
    <phoneticPr fontId="11"/>
  </si>
  <si>
    <t>新型コロナウイルス感染症対策事業基金</t>
  </si>
  <si>
    <t>該当なし</t>
    <rPh sb="0" eb="2">
      <t>ガイトウ</t>
    </rPh>
    <phoneticPr fontId="11"/>
  </si>
  <si>
    <t>社会福祉協議会運営事業補助金</t>
    <phoneticPr fontId="11"/>
  </si>
  <si>
    <t>企業立地奨励金</t>
    <phoneticPr fontId="11"/>
  </si>
  <si>
    <t>特定教育・保育施設運営事業負担金</t>
    <phoneticPr fontId="11"/>
  </si>
  <si>
    <t>多面的機能支払交付金</t>
    <phoneticPr fontId="11"/>
  </si>
  <si>
    <t>県営ため池等整備事業に関する負担金</t>
    <rPh sb="14" eb="17">
      <t>フタンキン</t>
    </rPh>
    <phoneticPr fontId="23"/>
  </si>
  <si>
    <t>法人事業税交付金</t>
    <rPh sb="0" eb="5">
      <t>ホウジンジギョウゼイ</t>
    </rPh>
    <rPh sb="5" eb="8">
      <t>コウフキン</t>
    </rPh>
    <phoneticPr fontId="11"/>
  </si>
  <si>
    <t>諸収入</t>
    <rPh sb="0" eb="3">
      <t>ショシュウニュウ</t>
    </rPh>
    <phoneticPr fontId="11"/>
  </si>
  <si>
    <t>現金預金</t>
    <rPh sb="0" eb="2">
      <t>ゲンキン</t>
    </rPh>
    <rPh sb="2" eb="4">
      <t>ヨキン</t>
    </rPh>
    <phoneticPr fontId="7"/>
  </si>
  <si>
    <t>(単位：円)</t>
  </si>
  <si>
    <t>（単位：円）</t>
    <phoneticPr fontId="11"/>
  </si>
  <si>
    <t>本年度償却額_x000D_
(F)</t>
  </si>
  <si>
    <t>県営ため池等整備事業負担金</t>
  </si>
  <si>
    <t>放課後児童クラブ運営費補助金</t>
  </si>
  <si>
    <t>合計</t>
    <rPh sb="0" eb="2">
      <t>ゴウケイ</t>
    </rPh>
    <phoneticPr fontId="3"/>
  </si>
  <si>
    <t>駐車場事業会計貸付金</t>
    <rPh sb="0" eb="3">
      <t>チュウシャジョウ</t>
    </rPh>
    <rPh sb="3" eb="5">
      <t>ジギョウ</t>
    </rPh>
    <rPh sb="5" eb="7">
      <t>カイケイ</t>
    </rPh>
    <rPh sb="7" eb="9">
      <t>カシツケ</t>
    </rPh>
    <rPh sb="9" eb="10">
      <t>キン</t>
    </rPh>
    <phoneticPr fontId="3"/>
  </si>
  <si>
    <t>住宅新築資金等貸付金</t>
    <rPh sb="0" eb="2">
      <t>ジュウタク</t>
    </rPh>
    <rPh sb="2" eb="4">
      <t>シンチク</t>
    </rPh>
    <rPh sb="4" eb="6">
      <t>シキン</t>
    </rPh>
    <rPh sb="6" eb="7">
      <t>トウ</t>
    </rPh>
    <rPh sb="7" eb="9">
      <t>カシツケ</t>
    </rPh>
    <rPh sb="9" eb="10">
      <t>キン</t>
    </rPh>
    <phoneticPr fontId="3"/>
  </si>
  <si>
    <t>共同汚水処理施設事業特別会計／使用料及び手数料</t>
    <rPh sb="15" eb="19">
      <t>シヨウリョウオヨ</t>
    </rPh>
    <rPh sb="20" eb="23">
      <t>テスウリョウ</t>
    </rPh>
    <phoneticPr fontId="6"/>
  </si>
  <si>
    <t>共同汚水処理施設事業特別会計／使用料及び手数料</t>
    <rPh sb="15" eb="18">
      <t>シヨウリョウ</t>
    </rPh>
    <rPh sb="18" eb="19">
      <t>オヨ</t>
    </rPh>
    <rPh sb="20" eb="23">
      <t>テスウリョウ</t>
    </rPh>
    <phoneticPr fontId="11"/>
  </si>
  <si>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11"/>
  </si>
  <si>
    <t>一般会計繰入金</t>
    <rPh sb="0" eb="7">
      <t>イッパンカイケイクリイレキン</t>
    </rPh>
    <phoneticPr fontId="11"/>
  </si>
  <si>
    <t>美杉地域振興事業基金</t>
    <phoneticPr fontId="4"/>
  </si>
  <si>
    <t>地方債等残高</t>
  </si>
  <si>
    <t>10年超</t>
  </si>
  <si>
    <t>出資金合計</t>
    <rPh sb="0" eb="3">
      <t>シュッシキン</t>
    </rPh>
    <rPh sb="3" eb="5">
      <t>ゴウケイ</t>
    </rPh>
    <phoneticPr fontId="11"/>
  </si>
  <si>
    <t>連結精算表</t>
    <rPh sb="0" eb="5">
      <t>レンケツセイサンヒョウ</t>
    </rPh>
    <phoneticPr fontId="11"/>
  </si>
  <si>
    <t>差異</t>
    <rPh sb="0" eb="2">
      <t>サイ</t>
    </rPh>
    <phoneticPr fontId="11"/>
  </si>
  <si>
    <t>年度：令和5年度</t>
  </si>
  <si>
    <t>年度：令和5年度</t>
    <phoneticPr fontId="11"/>
  </si>
  <si>
    <t>住宅</t>
    <rPh sb="0" eb="2">
      <t>ジュウタク</t>
    </rPh>
    <phoneticPr fontId="11"/>
  </si>
  <si>
    <t>一般会計</t>
    <rPh sb="0" eb="2">
      <t>イッパン</t>
    </rPh>
    <rPh sb="2" eb="4">
      <t>カイケイ</t>
    </rPh>
    <phoneticPr fontId="11"/>
  </si>
  <si>
    <t>一般会計／諸収入（貸付金）</t>
    <rPh sb="5" eb="8">
      <t>ショシュウニュウ</t>
    </rPh>
    <rPh sb="9" eb="12">
      <t>カシツケキン</t>
    </rPh>
    <phoneticPr fontId="9"/>
  </si>
  <si>
    <t>年度：令和５年度</t>
    <phoneticPr fontId="11"/>
  </si>
  <si>
    <t>↓</t>
    <phoneticPr fontId="11"/>
  </si>
  <si>
    <t xml:space="preserve"> </t>
    <phoneticPr fontId="11"/>
  </si>
  <si>
    <t>一般会計／福祉資金貸付金</t>
    <rPh sb="0" eb="4">
      <t>イッパンカイケイ</t>
    </rPh>
    <phoneticPr fontId="7"/>
  </si>
  <si>
    <t>一般会計／災害援護資金貸付金</t>
    <rPh sb="0" eb="4">
      <t>イッパンカイケイ</t>
    </rPh>
    <phoneticPr fontId="7"/>
  </si>
  <si>
    <t>　全国防災</t>
    <rPh sb="1" eb="3">
      <t>ゼンコク</t>
    </rPh>
    <rPh sb="3" eb="5">
      <t>ボウサイ</t>
    </rPh>
    <phoneticPr fontId="18"/>
  </si>
  <si>
    <t>　　財源対策債</t>
    <rPh sb="2" eb="4">
      <t>ザイゲン</t>
    </rPh>
    <rPh sb="4" eb="6">
      <t>タイサク</t>
    </rPh>
    <rPh sb="6" eb="7">
      <t>サイ</t>
    </rPh>
    <phoneticPr fontId="22"/>
  </si>
  <si>
    <t>　　臨時財政対策債</t>
    <rPh sb="2" eb="4">
      <t>リンジ</t>
    </rPh>
    <rPh sb="4" eb="6">
      <t>ザイセイ</t>
    </rPh>
    <rPh sb="6" eb="8">
      <t>タイサク</t>
    </rPh>
    <rPh sb="8" eb="9">
      <t>サイ</t>
    </rPh>
    <phoneticPr fontId="17"/>
  </si>
  <si>
    <t>減税補てん債</t>
    <rPh sb="0" eb="2">
      <t>ゲンゼイ</t>
    </rPh>
    <rPh sb="2" eb="3">
      <t>ホ</t>
    </rPh>
    <rPh sb="5" eb="6">
      <t>サイ</t>
    </rPh>
    <phoneticPr fontId="17"/>
  </si>
  <si>
    <t>臨時税収補てん債</t>
    <rPh sb="0" eb="2">
      <t>リンジ</t>
    </rPh>
    <rPh sb="2" eb="4">
      <t>ゼイシュウ</t>
    </rPh>
    <rPh sb="4" eb="5">
      <t>ホ</t>
    </rPh>
    <rPh sb="7" eb="8">
      <t>サイ</t>
    </rPh>
    <phoneticPr fontId="22"/>
  </si>
  <si>
    <t>退職手当債</t>
    <rPh sb="0" eb="2">
      <t>タイショク</t>
    </rPh>
    <rPh sb="2" eb="4">
      <t>テアテ</t>
    </rPh>
    <rPh sb="4" eb="5">
      <t>サイ</t>
    </rPh>
    <phoneticPr fontId="17"/>
  </si>
  <si>
    <t>厚生福祉施設整備</t>
    <rPh sb="0" eb="2">
      <t>コウセイ</t>
    </rPh>
    <rPh sb="2" eb="4">
      <t>フクシ</t>
    </rPh>
    <rPh sb="4" eb="6">
      <t>シセツ</t>
    </rPh>
    <rPh sb="6" eb="8">
      <t>セイビ</t>
    </rPh>
    <phoneticPr fontId="22"/>
  </si>
  <si>
    <t>国の予算貸付</t>
    <rPh sb="0" eb="1">
      <t>クニ</t>
    </rPh>
    <rPh sb="2" eb="4">
      <t>ヨサン</t>
    </rPh>
    <rPh sb="4" eb="6">
      <t>カシツケ</t>
    </rPh>
    <phoneticPr fontId="22"/>
  </si>
  <si>
    <t>その他</t>
    <rPh sb="2" eb="3">
      <t>タ</t>
    </rPh>
    <phoneticPr fontId="17"/>
  </si>
  <si>
    <t>まちづくり振興基金</t>
    <rPh sb="5" eb="7">
      <t>シンコウ</t>
    </rPh>
    <rPh sb="7" eb="9">
      <t>キキン</t>
    </rPh>
    <phoneticPr fontId="11"/>
  </si>
  <si>
    <t>まち・ひと・しごと創生推進基金</t>
    <phoneticPr fontId="11"/>
  </si>
  <si>
    <t>スポーツ振興基金</t>
    <phoneticPr fontId="11"/>
  </si>
  <si>
    <t>こども基金</t>
    <rPh sb="3" eb="5">
      <t>キキン</t>
    </rPh>
    <phoneticPr fontId="11"/>
  </si>
  <si>
    <t>学校施設整備基金</t>
    <rPh sb="0" eb="4">
      <t>ガッコウシセツ</t>
    </rPh>
    <rPh sb="4" eb="8">
      <t>セイビキキン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</si>
</sst>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3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
      <sz val="9"/>
      <color theme="1"/>
      <name val="游ゴシック"/>
      <family val="2"/>
      <scheme val="minor"/>
    </font>
    <font>
      <sz val="7"/>
      <color theme="1"/>
      <name val="游ゴシック"/>
      <family val="3"/>
      <charset val="128"/>
      <scheme val="minor"/>
    </font>
    <font>
      <sz val="9"/>
      <color theme="1"/>
      <name val="游ゴシック"/>
      <family val="3"/>
      <charset val="128"/>
    </font>
    <font>
      <sz val="9"/>
      <color theme="1"/>
      <name val="Segoe UI Symbol"/>
      <family val="3"/>
    </font>
    <font>
      <b/>
      <sz val="9"/>
      <color theme="1"/>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s>
  <cellStyleXfs count="12">
    <xf numFmtId="0" fontId="0" fillId="0" borderId="0"/>
    <xf numFmtId="9" fontId="13"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28"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xf numFmtId="38" fontId="13" fillId="0" borderId="0" applyFont="0" applyFill="0" applyBorder="0" applyAlignment="0" applyProtection="0">
      <alignment vertical="center"/>
    </xf>
    <xf numFmtId="38" fontId="1" fillId="0" borderId="0" applyFont="0" applyFill="0" applyBorder="0" applyAlignment="0" applyProtection="0">
      <alignment vertical="center"/>
    </xf>
  </cellStyleXfs>
  <cellXfs count="163">
    <xf numFmtId="0" fontId="0" fillId="0" borderId="0" xfId="0"/>
    <xf numFmtId="3" fontId="10" fillId="0" borderId="0" xfId="0" applyNumberFormat="1" applyFont="1"/>
    <xf numFmtId="0" fontId="0" fillId="0" borderId="1" xfId="0" applyBorder="1" applyAlignment="1">
      <alignment vertical="center"/>
    </xf>
    <xf numFmtId="0" fontId="12"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5" fillId="0" borderId="0" xfId="0" applyFont="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4" fillId="0" borderId="9" xfId="0" applyFont="1" applyBorder="1"/>
    <xf numFmtId="3" fontId="20" fillId="0" borderId="0" xfId="0" applyNumberFormat="1" applyFont="1"/>
    <xf numFmtId="3" fontId="20" fillId="0" borderId="0" xfId="0" applyNumberFormat="1" applyFont="1" applyAlignment="1">
      <alignment horizontal="right"/>
    </xf>
    <xf numFmtId="3" fontId="21" fillId="0" borderId="1" xfId="0" applyNumberFormat="1" applyFont="1" applyBorder="1" applyAlignment="1">
      <alignment horizontal="right" vertical="center"/>
    </xf>
    <xf numFmtId="3" fontId="21" fillId="0" borderId="0" xfId="0" applyNumberFormat="1" applyFont="1"/>
    <xf numFmtId="3" fontId="20" fillId="0" borderId="0" xfId="0" applyNumberFormat="1" applyFont="1" applyAlignment="1">
      <alignment horizontal="right" vertical="center"/>
    </xf>
    <xf numFmtId="3" fontId="22" fillId="0" borderId="6" xfId="0" applyNumberFormat="1" applyFont="1" applyBorder="1" applyAlignment="1">
      <alignment vertical="center"/>
    </xf>
    <xf numFmtId="3" fontId="22" fillId="0" borderId="6" xfId="0" applyNumberFormat="1" applyFont="1" applyBorder="1" applyAlignment="1">
      <alignment horizontal="center"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4" fillId="0" borderId="0" xfId="0" applyFont="1"/>
    <xf numFmtId="0" fontId="18" fillId="0" borderId="8" xfId="0" applyFont="1" applyBorder="1" applyAlignment="1">
      <alignment horizontal="left" vertical="center"/>
    </xf>
    <xf numFmtId="3" fontId="18" fillId="0" borderId="8" xfId="0" applyNumberFormat="1" applyFont="1" applyBorder="1" applyAlignment="1">
      <alignment horizontal="right"/>
    </xf>
    <xf numFmtId="0" fontId="18" fillId="0" borderId="8" xfId="0" applyFont="1" applyBorder="1"/>
    <xf numFmtId="0" fontId="15" fillId="2" borderId="1" xfId="0" applyFont="1" applyFill="1" applyBorder="1" applyAlignment="1">
      <alignment horizontal="center" vertical="center"/>
    </xf>
    <xf numFmtId="0" fontId="18" fillId="0" borderId="1" xfId="0" applyFont="1" applyBorder="1" applyAlignment="1">
      <alignment horizontal="left" vertical="center"/>
    </xf>
    <xf numFmtId="3" fontId="18" fillId="0" borderId="1" xfId="0" applyNumberFormat="1" applyFont="1" applyBorder="1" applyAlignment="1">
      <alignment horizontal="right"/>
    </xf>
    <xf numFmtId="0" fontId="18" fillId="0" borderId="1" xfId="0" applyFont="1" applyBorder="1"/>
    <xf numFmtId="3" fontId="25" fillId="0" borderId="0" xfId="0" applyNumberFormat="1" applyFont="1"/>
    <xf numFmtId="3" fontId="21" fillId="2" borderId="1" xfId="0" applyNumberFormat="1" applyFont="1" applyFill="1" applyBorder="1" applyAlignment="1">
      <alignment horizontal="center" vertical="center"/>
    </xf>
    <xf numFmtId="3" fontId="21" fillId="0" borderId="7" xfId="0" applyNumberFormat="1" applyFont="1" applyBorder="1" applyAlignment="1">
      <alignment horizontal="right" vertical="center"/>
    </xf>
    <xf numFmtId="3" fontId="21" fillId="0" borderId="10" xfId="0" applyNumberFormat="1" applyFont="1" applyBorder="1" applyAlignment="1">
      <alignment horizontal="left" vertical="center"/>
    </xf>
    <xf numFmtId="3" fontId="21" fillId="2" borderId="4" xfId="0" applyNumberFormat="1" applyFont="1" applyFill="1" applyBorder="1" applyAlignment="1">
      <alignment horizontal="center" vertical="center"/>
    </xf>
    <xf numFmtId="3" fontId="21" fillId="2" borderId="5" xfId="0" applyNumberFormat="1" applyFont="1" applyFill="1" applyBorder="1" applyAlignment="1">
      <alignment horizontal="center" vertical="center"/>
    </xf>
    <xf numFmtId="3" fontId="21" fillId="2" borderId="6" xfId="0" applyNumberFormat="1" applyFont="1" applyFill="1" applyBorder="1" applyAlignment="1">
      <alignment horizontal="center" vertical="center"/>
    </xf>
    <xf numFmtId="3" fontId="21" fillId="2" borderId="6" xfId="0" applyNumberFormat="1" applyFont="1" applyFill="1" applyBorder="1" applyAlignment="1">
      <alignment horizontal="center" vertical="center" wrapText="1"/>
    </xf>
    <xf numFmtId="3" fontId="14" fillId="0" borderId="0" xfId="0" applyNumberFormat="1" applyFont="1"/>
    <xf numFmtId="3" fontId="17" fillId="0" borderId="0" xfId="0" applyNumberFormat="1" applyFont="1"/>
    <xf numFmtId="3" fontId="17" fillId="0" borderId="0" xfId="0" applyNumberFormat="1" applyFont="1" applyAlignment="1">
      <alignment horizontal="right"/>
    </xf>
    <xf numFmtId="3" fontId="26" fillId="2" borderId="1" xfId="0" applyNumberFormat="1" applyFont="1" applyFill="1" applyBorder="1" applyAlignment="1">
      <alignment horizontal="center" vertical="center"/>
    </xf>
    <xf numFmtId="3" fontId="26" fillId="2" borderId="1" xfId="0" applyNumberFormat="1" applyFont="1" applyFill="1" applyBorder="1" applyAlignment="1">
      <alignment horizontal="center" vertical="center" wrapText="1"/>
    </xf>
    <xf numFmtId="3" fontId="14" fillId="0" borderId="1" xfId="0" applyNumberFormat="1" applyFont="1" applyBorder="1" applyAlignment="1">
      <alignment horizontal="left" vertical="center"/>
    </xf>
    <xf numFmtId="3" fontId="14" fillId="0" borderId="6" xfId="0" applyNumberFormat="1" applyFont="1" applyBorder="1" applyAlignment="1">
      <alignment horizontal="left" vertical="center"/>
    </xf>
    <xf numFmtId="3" fontId="21" fillId="0" borderId="1" xfId="0" applyNumberFormat="1" applyFont="1" applyBorder="1" applyAlignment="1">
      <alignment horizontal="left" vertical="center"/>
    </xf>
    <xf numFmtId="3" fontId="21" fillId="0" borderId="1" xfId="0" applyNumberFormat="1" applyFont="1" applyBorder="1" applyAlignment="1">
      <alignment horizontal="center" vertical="center"/>
    </xf>
    <xf numFmtId="3" fontId="21" fillId="0" borderId="7" xfId="0" applyNumberFormat="1" applyFont="1" applyBorder="1" applyAlignment="1">
      <alignment horizontal="center" vertical="center"/>
    </xf>
    <xf numFmtId="3" fontId="21" fillId="0" borderId="20" xfId="0" applyNumberFormat="1" applyFont="1" applyBorder="1" applyAlignment="1">
      <alignment horizontal="center" vertical="center"/>
    </xf>
    <xf numFmtId="3" fontId="21" fillId="2" borderId="1" xfId="0" applyNumberFormat="1" applyFont="1" applyFill="1" applyBorder="1" applyAlignment="1">
      <alignment horizontal="center" vertical="center" wrapText="1"/>
    </xf>
    <xf numFmtId="3" fontId="21" fillId="0" borderId="2"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20" fillId="0" borderId="0" xfId="0" applyNumberFormat="1" applyFont="1" applyAlignment="1">
      <alignment vertical="center"/>
    </xf>
    <xf numFmtId="3" fontId="14" fillId="0" borderId="1" xfId="0" applyNumberFormat="1" applyFont="1" applyBorder="1" applyAlignment="1">
      <alignment horizontal="right" vertical="center"/>
    </xf>
    <xf numFmtId="3" fontId="21" fillId="0" borderId="1" xfId="1" applyNumberFormat="1" applyFont="1" applyBorder="1" applyAlignment="1">
      <alignment horizontal="right" vertical="center"/>
    </xf>
    <xf numFmtId="3" fontId="27" fillId="0" borderId="1" xfId="0" applyNumberFormat="1" applyFont="1" applyBorder="1" applyAlignment="1">
      <alignment horizontal="right" vertical="center"/>
    </xf>
    <xf numFmtId="3" fontId="21" fillId="0" borderId="2" xfId="0" applyNumberFormat="1" applyFont="1" applyBorder="1" applyAlignment="1">
      <alignment horizontal="right" vertical="center"/>
    </xf>
    <xf numFmtId="3" fontId="21" fillId="0" borderId="11" xfId="0" applyNumberFormat="1" applyFont="1" applyBorder="1" applyAlignment="1">
      <alignment horizontal="right" vertical="center"/>
    </xf>
    <xf numFmtId="3" fontId="21" fillId="0" borderId="10" xfId="0" applyNumberFormat="1" applyFont="1" applyBorder="1" applyAlignment="1">
      <alignment horizontal="right" vertical="center"/>
    </xf>
    <xf numFmtId="3" fontId="21" fillId="0" borderId="1" xfId="0" applyNumberFormat="1" applyFont="1" applyBorder="1" applyAlignment="1">
      <alignment vertical="center"/>
    </xf>
    <xf numFmtId="3" fontId="23" fillId="0" borderId="1" xfId="0" applyNumberFormat="1" applyFont="1" applyBorder="1" applyAlignment="1">
      <alignment horizontal="right" vertical="center"/>
    </xf>
    <xf numFmtId="10" fontId="21" fillId="0" borderId="0" xfId="1" applyNumberFormat="1" applyFont="1" applyAlignment="1"/>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3" fontId="21" fillId="0" borderId="7" xfId="0" applyNumberFormat="1" applyFont="1" applyBorder="1" applyAlignment="1">
      <alignment vertical="center"/>
    </xf>
    <xf numFmtId="177" fontId="21" fillId="0" borderId="1" xfId="10" applyNumberFormat="1" applyFont="1" applyFill="1" applyBorder="1" applyAlignment="1">
      <alignment horizontal="left" vertical="center" indent="1"/>
    </xf>
    <xf numFmtId="177" fontId="31" fillId="0" borderId="1" xfId="10" applyNumberFormat="1" applyFont="1" applyFill="1" applyBorder="1" applyAlignment="1">
      <alignment horizontal="left" vertical="center" indent="1"/>
    </xf>
    <xf numFmtId="3" fontId="21" fillId="0" borderId="0" xfId="0" applyNumberFormat="1" applyFont="1" applyAlignment="1">
      <alignment horizontal="right"/>
    </xf>
    <xf numFmtId="3" fontId="21" fillId="6" borderId="0" xfId="0" applyNumberFormat="1" applyFont="1" applyFill="1"/>
    <xf numFmtId="3" fontId="33" fillId="6" borderId="0" xfId="0" applyNumberFormat="1" applyFont="1" applyFill="1"/>
    <xf numFmtId="10" fontId="21" fillId="0" borderId="1" xfId="1" applyNumberFormat="1" applyFont="1" applyFill="1" applyBorder="1" applyAlignment="1">
      <alignment horizontal="right" vertical="center"/>
    </xf>
    <xf numFmtId="3" fontId="21" fillId="6" borderId="1" xfId="0" applyNumberFormat="1" applyFont="1" applyFill="1" applyBorder="1" applyAlignment="1">
      <alignment horizontal="right" vertical="center"/>
    </xf>
    <xf numFmtId="3" fontId="32" fillId="0" borderId="1" xfId="0" applyNumberFormat="1" applyFont="1" applyBorder="1" applyAlignment="1">
      <alignment horizontal="right"/>
    </xf>
    <xf numFmtId="10" fontId="21" fillId="0" borderId="1" xfId="0" applyNumberFormat="1" applyFont="1" applyBorder="1" applyAlignment="1">
      <alignment horizontal="right" vertical="center"/>
    </xf>
    <xf numFmtId="3" fontId="29" fillId="0" borderId="1" xfId="0" applyNumberFormat="1" applyFont="1" applyBorder="1" applyAlignment="1">
      <alignment vertical="center"/>
    </xf>
    <xf numFmtId="9" fontId="21" fillId="0" borderId="0" xfId="0" applyNumberFormat="1" applyFont="1"/>
    <xf numFmtId="9" fontId="21" fillId="0" borderId="0" xfId="8" applyNumberFormat="1" applyFont="1" applyAlignment="1"/>
    <xf numFmtId="177" fontId="30" fillId="0" borderId="1" xfId="9" applyNumberFormat="1" applyFont="1" applyBorder="1" applyAlignment="1">
      <alignment horizontal="left" vertical="center"/>
    </xf>
    <xf numFmtId="38" fontId="30" fillId="0" borderId="1" xfId="8" applyFont="1" applyFill="1" applyBorder="1" applyAlignment="1">
      <alignment horizontal="right" vertical="center"/>
    </xf>
    <xf numFmtId="38" fontId="30" fillId="0" borderId="6" xfId="8" applyFont="1" applyFill="1" applyBorder="1" applyAlignment="1">
      <alignment horizontal="right" vertical="center"/>
    </xf>
    <xf numFmtId="38" fontId="21" fillId="0" borderId="1" xfId="8" applyFont="1" applyFill="1" applyBorder="1" applyAlignment="1">
      <alignment vertical="center"/>
    </xf>
    <xf numFmtId="38" fontId="21" fillId="0" borderId="6" xfId="8" applyFont="1" applyFill="1" applyBorder="1">
      <alignment vertical="center"/>
    </xf>
    <xf numFmtId="38" fontId="21" fillId="0" borderId="5" xfId="8" applyFont="1" applyFill="1" applyBorder="1">
      <alignment vertical="center"/>
    </xf>
    <xf numFmtId="38" fontId="31" fillId="0" borderId="1" xfId="8" applyFont="1" applyFill="1" applyBorder="1" applyAlignment="1">
      <alignment vertical="center"/>
    </xf>
    <xf numFmtId="38" fontId="31" fillId="0" borderId="6" xfId="8" applyFont="1" applyFill="1" applyBorder="1">
      <alignment vertical="center"/>
    </xf>
    <xf numFmtId="38" fontId="31" fillId="0" borderId="5" xfId="8" applyFont="1" applyFill="1" applyBorder="1">
      <alignment vertical="center"/>
    </xf>
    <xf numFmtId="177" fontId="30" fillId="0" borderId="1" xfId="9" applyNumberFormat="1" applyFont="1" applyBorder="1" applyAlignment="1">
      <alignment horizontal="center" vertical="center"/>
    </xf>
    <xf numFmtId="3" fontId="30" fillId="0" borderId="1" xfId="9" applyNumberFormat="1" applyFont="1" applyBorder="1" applyAlignment="1">
      <alignment horizontal="right" vertical="center"/>
    </xf>
    <xf numFmtId="177" fontId="30" fillId="0" borderId="1" xfId="9" applyNumberFormat="1" applyFont="1" applyBorder="1" applyAlignment="1">
      <alignment horizontal="right" vertical="center"/>
    </xf>
    <xf numFmtId="3" fontId="21" fillId="0" borderId="1" xfId="0" applyNumberFormat="1" applyFont="1" applyBorder="1"/>
    <xf numFmtId="3" fontId="34" fillId="0" borderId="0" xfId="0" applyNumberFormat="1" applyFont="1"/>
    <xf numFmtId="3" fontId="16" fillId="0" borderId="0" xfId="0" applyNumberFormat="1" applyFont="1" applyAlignment="1">
      <alignment horizontal="center" vertical="center"/>
    </xf>
    <xf numFmtId="3" fontId="21"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3" xfId="0" applyNumberFormat="1" applyFont="1" applyFill="1" applyBorder="1" applyAlignment="1">
      <alignment horizontal="center" vertical="center"/>
    </xf>
    <xf numFmtId="3" fontId="21" fillId="2" borderId="21" xfId="0" applyNumberFormat="1" applyFont="1" applyFill="1" applyBorder="1" applyAlignment="1">
      <alignment horizontal="center" vertical="center"/>
    </xf>
    <xf numFmtId="3" fontId="21" fillId="0" borderId="1" xfId="0" applyNumberFormat="1" applyFont="1" applyBorder="1" applyAlignment="1">
      <alignment horizontal="left" vertical="center" wrapText="1"/>
    </xf>
    <xf numFmtId="3" fontId="21" fillId="0" borderId="1" xfId="0" applyNumberFormat="1" applyFont="1" applyBorder="1" applyAlignment="1">
      <alignment horizontal="center" vertical="center"/>
    </xf>
    <xf numFmtId="3" fontId="21" fillId="0" borderId="1" xfId="0" applyNumberFormat="1" applyFont="1" applyBorder="1" applyAlignment="1">
      <alignment horizontal="left" vertical="center"/>
    </xf>
    <xf numFmtId="3" fontId="21" fillId="0" borderId="1" xfId="0" applyNumberFormat="1" applyFont="1" applyBorder="1" applyAlignment="1">
      <alignment horizontal="center" vertical="center" wrapText="1"/>
    </xf>
    <xf numFmtId="3" fontId="21" fillId="0" borderId="1" xfId="0" applyNumberFormat="1" applyFont="1" applyBorder="1" applyAlignment="1">
      <alignment vertical="center"/>
    </xf>
    <xf numFmtId="3" fontId="21" fillId="0" borderId="2" xfId="0" applyNumberFormat="1" applyFont="1" applyBorder="1" applyAlignment="1">
      <alignment vertical="center"/>
    </xf>
    <xf numFmtId="3" fontId="21" fillId="0" borderId="2" xfId="0" applyNumberFormat="1" applyFont="1" applyBorder="1" applyAlignment="1">
      <alignment horizontal="center" vertical="center"/>
    </xf>
    <xf numFmtId="3" fontId="21" fillId="0" borderId="3" xfId="0" applyNumberFormat="1" applyFont="1" applyBorder="1" applyAlignment="1">
      <alignment horizontal="left" vertical="center"/>
    </xf>
    <xf numFmtId="3" fontId="21" fillId="0" borderId="5" xfId="0" applyNumberFormat="1" applyFont="1" applyBorder="1" applyAlignment="1">
      <alignment horizontal="left" vertical="center"/>
    </xf>
    <xf numFmtId="3" fontId="21" fillId="0" borderId="11" xfId="0" applyNumberFormat="1" applyFont="1" applyBorder="1" applyAlignment="1">
      <alignment horizontal="center" vertical="center"/>
    </xf>
    <xf numFmtId="3" fontId="21" fillId="0" borderId="10" xfId="0" applyNumberFormat="1" applyFont="1" applyBorder="1" applyAlignment="1">
      <alignment vertical="center"/>
    </xf>
    <xf numFmtId="3" fontId="21" fillId="0" borderId="11" xfId="0" applyNumberFormat="1" applyFont="1" applyBorder="1" applyAlignment="1">
      <alignment horizontal="left" vertical="center"/>
    </xf>
    <xf numFmtId="3" fontId="21" fillId="0" borderId="11" xfId="0" applyNumberFormat="1" applyFont="1" applyBorder="1" applyAlignment="1">
      <alignment vertical="center"/>
    </xf>
    <xf numFmtId="3" fontId="21" fillId="0" borderId="8"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17" xfId="0" applyNumberFormat="1" applyFont="1" applyBorder="1" applyAlignment="1">
      <alignment horizontal="center" vertical="center"/>
    </xf>
    <xf numFmtId="3" fontId="21" fillId="0" borderId="18"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3"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3" fontId="21" fillId="0" borderId="3" xfId="0" applyNumberFormat="1" applyFont="1" applyBorder="1" applyAlignment="1">
      <alignment horizontal="center" vertical="center"/>
    </xf>
    <xf numFmtId="3" fontId="21" fillId="0" borderId="5" xfId="0" applyNumberFormat="1" applyFont="1" applyBorder="1" applyAlignment="1">
      <alignment horizontal="center" vertical="center"/>
    </xf>
    <xf numFmtId="3" fontId="21" fillId="0" borderId="10" xfId="0" applyNumberFormat="1" applyFont="1" applyBorder="1" applyAlignment="1">
      <alignment horizontal="center" vertical="center"/>
    </xf>
    <xf numFmtId="3" fontId="21" fillId="0" borderId="4"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21" fillId="0" borderId="20" xfId="0" applyNumberFormat="1" applyFont="1" applyBorder="1" applyAlignment="1">
      <alignment horizontal="center" vertical="center" wrapText="1"/>
    </xf>
    <xf numFmtId="3" fontId="19" fillId="0" borderId="0" xfId="0" applyNumberFormat="1" applyFont="1" applyAlignment="1">
      <alignment horizontal="center" vertical="center"/>
    </xf>
    <xf numFmtId="3" fontId="20" fillId="0" borderId="0" xfId="0" applyNumberFormat="1" applyFont="1" applyAlignment="1">
      <alignment vertical="center"/>
    </xf>
    <xf numFmtId="3" fontId="22" fillId="2" borderId="6" xfId="0" applyNumberFormat="1" applyFont="1" applyFill="1" applyBorder="1" applyAlignment="1">
      <alignment horizontal="center" vertical="center"/>
    </xf>
    <xf numFmtId="3" fontId="22" fillId="0" borderId="12" xfId="0" applyNumberFormat="1" applyFont="1" applyBorder="1" applyAlignment="1">
      <alignment vertical="center"/>
    </xf>
    <xf numFmtId="3" fontId="22" fillId="2" borderId="1" xfId="0" applyNumberFormat="1" applyFont="1" applyFill="1" applyBorder="1" applyAlignment="1">
      <alignment horizontal="center" vertical="center"/>
    </xf>
    <xf numFmtId="3" fontId="22" fillId="0" borderId="2" xfId="0" applyNumberFormat="1" applyFont="1" applyBorder="1" applyAlignment="1">
      <alignment vertical="center"/>
    </xf>
    <xf numFmtId="0" fontId="16" fillId="0" borderId="0" xfId="0" applyFont="1" applyAlignment="1">
      <alignment horizontal="center" vertical="center"/>
    </xf>
    <xf numFmtId="0" fontId="14" fillId="0" borderId="0" xfId="0" applyFont="1"/>
    <xf numFmtId="0" fontId="17" fillId="0" borderId="0" xfId="0" applyFont="1" applyAlignment="1">
      <alignment horizontal="center" vertical="center"/>
    </xf>
    <xf numFmtId="0" fontId="18" fillId="0" borderId="8" xfId="0" applyFont="1" applyBorder="1" applyAlignment="1">
      <alignment horizontal="left" vertical="center"/>
    </xf>
    <xf numFmtId="3" fontId="18" fillId="0" borderId="8" xfId="0" applyNumberFormat="1" applyFont="1" applyBorder="1" applyAlignment="1">
      <alignment horizontal="right"/>
    </xf>
    <xf numFmtId="0" fontId="18" fillId="0" borderId="8" xfId="0" applyFont="1" applyBorder="1"/>
    <xf numFmtId="0" fontId="15" fillId="2" borderId="1" xfId="0" applyFont="1" applyFill="1" applyBorder="1" applyAlignment="1">
      <alignment horizontal="center" vertical="center"/>
    </xf>
    <xf numFmtId="0" fontId="18" fillId="0" borderId="1" xfId="0" applyFont="1" applyBorder="1" applyAlignment="1">
      <alignment horizontal="left" vertical="center"/>
    </xf>
    <xf numFmtId="3" fontId="18" fillId="0" borderId="1" xfId="0" applyNumberFormat="1" applyFont="1" applyBorder="1" applyAlignment="1">
      <alignment horizontal="right"/>
    </xf>
    <xf numFmtId="0" fontId="18"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12">
    <cellStyle name="パーセント" xfId="1" builtinId="5"/>
    <cellStyle name="桁区切り" xfId="8" builtinId="6"/>
    <cellStyle name="桁区切り 2 2" xfId="11" xr:uid="{AA5FB357-ED79-415C-AB45-A18E04837946}"/>
    <cellStyle name="桁区切り 2 3" xfId="10" xr:uid="{C298B2A2-2805-43FB-A11C-2DDD16E8FFA7}"/>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 name="標準 3" xfId="9" xr:uid="{88185634-5F39-4167-B69E-9F959525CB2A}"/>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workbookViewId="0">
      <selection activeCell="C9" sqref="C9"/>
    </sheetView>
  </sheetViews>
  <sheetFormatPr defaultColWidth="8.83203125" defaultRowHeight="11"/>
  <cols>
    <col min="1" max="1" width="30.83203125" style="45" customWidth="1"/>
    <col min="2" max="8" width="15.83203125" style="45" customWidth="1"/>
    <col min="9" max="16384" width="8.83203125" style="45"/>
  </cols>
  <sheetData>
    <row r="1" spans="1:8" ht="21">
      <c r="A1" s="98" t="s">
        <v>322</v>
      </c>
      <c r="B1" s="98"/>
      <c r="C1" s="98"/>
      <c r="D1" s="98"/>
      <c r="E1" s="98"/>
      <c r="F1" s="98"/>
      <c r="G1" s="98"/>
      <c r="H1" s="98"/>
    </row>
    <row r="2" spans="1:8" ht="13">
      <c r="A2" s="46" t="s">
        <v>405</v>
      </c>
      <c r="B2" s="46"/>
      <c r="C2" s="46"/>
      <c r="D2" s="46"/>
      <c r="E2" s="46"/>
      <c r="F2" s="46"/>
      <c r="G2" s="46"/>
      <c r="H2" s="47" t="s">
        <v>503</v>
      </c>
    </row>
    <row r="3" spans="1:8" ht="13">
      <c r="A3" s="46" t="s">
        <v>393</v>
      </c>
      <c r="B3" s="46"/>
      <c r="C3" s="46"/>
      <c r="D3" s="46"/>
      <c r="E3" s="46"/>
      <c r="F3" s="46"/>
      <c r="G3" s="46"/>
      <c r="H3" s="46"/>
    </row>
    <row r="4" spans="1:8" ht="13">
      <c r="A4" s="46"/>
      <c r="B4" s="46"/>
      <c r="C4" s="46"/>
      <c r="D4" s="46"/>
      <c r="E4" s="46"/>
      <c r="F4" s="46"/>
      <c r="G4" s="46"/>
      <c r="H4" s="47" t="s">
        <v>110</v>
      </c>
    </row>
    <row r="5" spans="1:8" ht="33">
      <c r="A5" s="48" t="s">
        <v>80</v>
      </c>
      <c r="B5" s="49" t="s">
        <v>323</v>
      </c>
      <c r="C5" s="49" t="s">
        <v>324</v>
      </c>
      <c r="D5" s="49" t="s">
        <v>325</v>
      </c>
      <c r="E5" s="49" t="s">
        <v>326</v>
      </c>
      <c r="F5" s="49" t="s">
        <v>327</v>
      </c>
      <c r="G5" s="49" t="s">
        <v>487</v>
      </c>
      <c r="H5" s="49" t="s">
        <v>328</v>
      </c>
    </row>
    <row r="6" spans="1:8">
      <c r="A6" s="50" t="s">
        <v>329</v>
      </c>
      <c r="B6" s="60">
        <v>359090351970</v>
      </c>
      <c r="C6" s="60">
        <v>765281992</v>
      </c>
      <c r="D6" s="60">
        <v>429307800</v>
      </c>
      <c r="E6" s="60">
        <v>359426326162</v>
      </c>
      <c r="F6" s="60">
        <v>188241077550</v>
      </c>
      <c r="G6" s="60">
        <v>6121375426</v>
      </c>
      <c r="H6" s="60">
        <v>171185248612</v>
      </c>
    </row>
    <row r="7" spans="1:8">
      <c r="A7" s="50" t="s">
        <v>330</v>
      </c>
      <c r="B7" s="60">
        <v>65398405682</v>
      </c>
      <c r="C7" s="60">
        <v>150030952</v>
      </c>
      <c r="D7" s="60" t="s">
        <v>25</v>
      </c>
      <c r="E7" s="60">
        <v>65548436634</v>
      </c>
      <c r="F7" s="60" t="s">
        <v>25</v>
      </c>
      <c r="G7" s="60" t="s">
        <v>25</v>
      </c>
      <c r="H7" s="60">
        <v>65548436634</v>
      </c>
    </row>
    <row r="8" spans="1:8">
      <c r="A8" s="50" t="s">
        <v>331</v>
      </c>
      <c r="B8" s="60">
        <v>2570880000</v>
      </c>
      <c r="C8" s="60" t="s">
        <v>25</v>
      </c>
      <c r="D8" s="60" t="s">
        <v>25</v>
      </c>
      <c r="E8" s="60">
        <v>2570880000</v>
      </c>
      <c r="F8" s="60" t="s">
        <v>25</v>
      </c>
      <c r="G8" s="60" t="s">
        <v>25</v>
      </c>
      <c r="H8" s="60">
        <v>2570880000</v>
      </c>
    </row>
    <row r="9" spans="1:8">
      <c r="A9" s="50" t="s">
        <v>332</v>
      </c>
      <c r="B9" s="60">
        <v>259670170247</v>
      </c>
      <c r="C9" s="60">
        <v>600938940</v>
      </c>
      <c r="D9" s="60">
        <v>419847800</v>
      </c>
      <c r="E9" s="60">
        <v>259851261387</v>
      </c>
      <c r="F9" s="60">
        <v>161672993675</v>
      </c>
      <c r="G9" s="60">
        <v>5676471384</v>
      </c>
      <c r="H9" s="60">
        <v>98178267712</v>
      </c>
    </row>
    <row r="10" spans="1:8">
      <c r="A10" s="50" t="s">
        <v>333</v>
      </c>
      <c r="B10" s="60">
        <v>29247356178</v>
      </c>
      <c r="C10" s="60">
        <v>12126400</v>
      </c>
      <c r="D10" s="60" t="s">
        <v>25</v>
      </c>
      <c r="E10" s="60">
        <v>29259482578</v>
      </c>
      <c r="F10" s="60">
        <v>25656363609</v>
      </c>
      <c r="G10" s="60">
        <v>444904042</v>
      </c>
      <c r="H10" s="60">
        <v>3603118969</v>
      </c>
    </row>
    <row r="11" spans="1:8">
      <c r="A11" s="50" t="s">
        <v>334</v>
      </c>
      <c r="B11" s="60">
        <v>911720268</v>
      </c>
      <c r="C11" s="60" t="s">
        <v>25</v>
      </c>
      <c r="D11" s="60" t="s">
        <v>25</v>
      </c>
      <c r="E11" s="60">
        <v>911720268</v>
      </c>
      <c r="F11" s="60">
        <v>911720266</v>
      </c>
      <c r="G11" s="60" t="s">
        <v>25</v>
      </c>
      <c r="H11" s="60">
        <v>2</v>
      </c>
    </row>
    <row r="12" spans="1:8">
      <c r="A12" s="50" t="s">
        <v>335</v>
      </c>
      <c r="B12" s="60" t="s">
        <v>25</v>
      </c>
      <c r="C12" s="60" t="s">
        <v>25</v>
      </c>
      <c r="D12" s="60" t="s">
        <v>25</v>
      </c>
      <c r="E12" s="60" t="s">
        <v>25</v>
      </c>
      <c r="F12" s="60" t="s">
        <v>25</v>
      </c>
      <c r="G12" s="60" t="s">
        <v>25</v>
      </c>
      <c r="H12" s="60" t="s">
        <v>25</v>
      </c>
    </row>
    <row r="13" spans="1:8">
      <c r="A13" s="50" t="s">
        <v>336</v>
      </c>
      <c r="B13" s="60" t="s">
        <v>25</v>
      </c>
      <c r="C13" s="60" t="s">
        <v>25</v>
      </c>
      <c r="D13" s="60" t="s">
        <v>25</v>
      </c>
      <c r="E13" s="60" t="s">
        <v>25</v>
      </c>
      <c r="F13" s="60" t="s">
        <v>25</v>
      </c>
      <c r="G13" s="60" t="s">
        <v>25</v>
      </c>
      <c r="H13" s="60" t="s">
        <v>25</v>
      </c>
    </row>
    <row r="14" spans="1:8">
      <c r="A14" s="50" t="s">
        <v>61</v>
      </c>
      <c r="B14" s="60" t="s">
        <v>25</v>
      </c>
      <c r="C14" s="60" t="s">
        <v>25</v>
      </c>
      <c r="D14" s="60" t="s">
        <v>25</v>
      </c>
      <c r="E14" s="60" t="s">
        <v>25</v>
      </c>
      <c r="F14" s="60" t="s">
        <v>25</v>
      </c>
      <c r="G14" s="60" t="s">
        <v>25</v>
      </c>
      <c r="H14" s="60" t="s">
        <v>25</v>
      </c>
    </row>
    <row r="15" spans="1:8">
      <c r="A15" s="50" t="s">
        <v>337</v>
      </c>
      <c r="B15" s="60">
        <v>1291819595</v>
      </c>
      <c r="C15" s="60">
        <v>2185700</v>
      </c>
      <c r="D15" s="60">
        <v>9460000</v>
      </c>
      <c r="E15" s="60">
        <v>1284545295</v>
      </c>
      <c r="F15" s="60" t="s">
        <v>25</v>
      </c>
      <c r="G15" s="60" t="s">
        <v>25</v>
      </c>
      <c r="H15" s="60">
        <v>1284545295</v>
      </c>
    </row>
    <row r="16" spans="1:8">
      <c r="A16" s="50" t="s">
        <v>338</v>
      </c>
      <c r="B16" s="60">
        <v>817228999131</v>
      </c>
      <c r="C16" s="60">
        <v>478056252</v>
      </c>
      <c r="D16" s="60" t="s">
        <v>25</v>
      </c>
      <c r="E16" s="60">
        <v>817707055383</v>
      </c>
      <c r="F16" s="60">
        <v>533561290455</v>
      </c>
      <c r="G16" s="60">
        <v>15370608373</v>
      </c>
      <c r="H16" s="60">
        <v>284145764928</v>
      </c>
    </row>
    <row r="17" spans="1:8">
      <c r="A17" s="50" t="s">
        <v>330</v>
      </c>
      <c r="B17" s="60">
        <v>48156116197</v>
      </c>
      <c r="C17" s="60">
        <v>255409395</v>
      </c>
      <c r="D17" s="60" t="s">
        <v>25</v>
      </c>
      <c r="E17" s="60">
        <v>48411525592</v>
      </c>
      <c r="F17" s="60" t="s">
        <v>25</v>
      </c>
      <c r="G17" s="60" t="s">
        <v>25</v>
      </c>
      <c r="H17" s="60">
        <v>48411525592</v>
      </c>
    </row>
    <row r="18" spans="1:8">
      <c r="A18" s="50" t="s">
        <v>332</v>
      </c>
      <c r="B18" s="60">
        <v>4006041620</v>
      </c>
      <c r="C18" s="60" t="s">
        <v>25</v>
      </c>
      <c r="D18" s="60" t="s">
        <v>25</v>
      </c>
      <c r="E18" s="60">
        <v>4006041620</v>
      </c>
      <c r="F18" s="60">
        <v>3079426779</v>
      </c>
      <c r="G18" s="60">
        <v>76252237</v>
      </c>
      <c r="H18" s="60">
        <v>926614841</v>
      </c>
    </row>
    <row r="19" spans="1:8">
      <c r="A19" s="50" t="s">
        <v>333</v>
      </c>
      <c r="B19" s="60">
        <v>761871955422</v>
      </c>
      <c r="C19" s="60">
        <v>222646857</v>
      </c>
      <c r="D19" s="60" t="s">
        <v>25</v>
      </c>
      <c r="E19" s="60">
        <v>762094602279</v>
      </c>
      <c r="F19" s="60">
        <v>530480000544</v>
      </c>
      <c r="G19" s="60">
        <v>15293735092</v>
      </c>
      <c r="H19" s="60">
        <v>231614601735</v>
      </c>
    </row>
    <row r="20" spans="1:8">
      <c r="A20" s="50" t="s">
        <v>61</v>
      </c>
      <c r="B20" s="60">
        <v>31052200</v>
      </c>
      <c r="C20" s="60" t="s">
        <v>25</v>
      </c>
      <c r="D20" s="60" t="s">
        <v>25</v>
      </c>
      <c r="E20" s="60">
        <v>31052200</v>
      </c>
      <c r="F20" s="60">
        <v>1863132</v>
      </c>
      <c r="G20" s="60">
        <v>621044</v>
      </c>
      <c r="H20" s="60">
        <v>29189068</v>
      </c>
    </row>
    <row r="21" spans="1:8">
      <c r="A21" s="50" t="s">
        <v>337</v>
      </c>
      <c r="B21" s="60">
        <v>3163833692</v>
      </c>
      <c r="C21" s="60" t="s">
        <v>25</v>
      </c>
      <c r="D21" s="60" t="s">
        <v>25</v>
      </c>
      <c r="E21" s="60">
        <v>3163833692</v>
      </c>
      <c r="F21" s="60" t="s">
        <v>25</v>
      </c>
      <c r="G21" s="60" t="s">
        <v>25</v>
      </c>
      <c r="H21" s="60">
        <v>3163833692</v>
      </c>
    </row>
    <row r="22" spans="1:8">
      <c r="A22" s="50" t="s">
        <v>339</v>
      </c>
      <c r="B22" s="60">
        <v>30424795206</v>
      </c>
      <c r="C22" s="60">
        <v>178628213</v>
      </c>
      <c r="D22" s="60">
        <v>83394990</v>
      </c>
      <c r="E22" s="60">
        <v>30520028429</v>
      </c>
      <c r="F22" s="60">
        <v>28373436091</v>
      </c>
      <c r="G22" s="60">
        <v>350406868</v>
      </c>
      <c r="H22" s="60">
        <v>2146592338</v>
      </c>
    </row>
    <row r="23" spans="1:8">
      <c r="A23" s="50" t="s">
        <v>10</v>
      </c>
      <c r="B23" s="60">
        <v>1206744146307</v>
      </c>
      <c r="C23" s="60">
        <v>1421966457</v>
      </c>
      <c r="D23" s="60">
        <v>512702790</v>
      </c>
      <c r="E23" s="60">
        <v>1207653409974</v>
      </c>
      <c r="F23" s="60">
        <v>750175804096</v>
      </c>
      <c r="G23" s="60">
        <v>21842390667</v>
      </c>
      <c r="H23" s="60">
        <v>457477605878</v>
      </c>
    </row>
  </sheetData>
  <mergeCells count="1">
    <mergeCell ref="A1:H1"/>
  </mergeCells>
  <phoneticPr fontId="11"/>
  <printOptions horizontalCentered="1"/>
  <pageMargins left="0.59055118110236227" right="0.39370078740157483" top="0.39370078740157483" bottom="0.39370078740157483" header="0.19685039370078741" footer="0.19685039370078741"/>
  <pageSetup paperSize="9" scale="88" fitToHeight="0"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C9" sqref="C9"/>
    </sheetView>
  </sheetViews>
  <sheetFormatPr defaultColWidth="8.83203125" defaultRowHeight="15"/>
  <cols>
    <col min="1" max="1" width="22.83203125" style="16" customWidth="1"/>
    <col min="2" max="8" width="12.83203125" style="16" customWidth="1"/>
    <col min="9" max="16384" width="8.83203125" style="16"/>
  </cols>
  <sheetData>
    <row r="1" spans="1:8" ht="29">
      <c r="A1" s="1" t="s">
        <v>398</v>
      </c>
    </row>
    <row r="2" spans="1:8" ht="18">
      <c r="A2" s="13" t="s">
        <v>405</v>
      </c>
    </row>
    <row r="3" spans="1:8" ht="18">
      <c r="A3" s="13" t="s">
        <v>508</v>
      </c>
    </row>
    <row r="4" spans="1:8" ht="18">
      <c r="A4" s="13" t="s">
        <v>393</v>
      </c>
    </row>
    <row r="5" spans="1:8" ht="18">
      <c r="H5" s="14" t="s">
        <v>26</v>
      </c>
    </row>
    <row r="6" spans="1:8" ht="30">
      <c r="A6" s="43" t="s">
        <v>498</v>
      </c>
      <c r="B6" s="38" t="s">
        <v>72</v>
      </c>
      <c r="C6" s="56" t="s">
        <v>73</v>
      </c>
      <c r="D6" s="56" t="s">
        <v>74</v>
      </c>
      <c r="E6" s="56" t="s">
        <v>75</v>
      </c>
      <c r="F6" s="56" t="s">
        <v>76</v>
      </c>
      <c r="G6" s="56" t="s">
        <v>77</v>
      </c>
      <c r="H6" s="56" t="s">
        <v>499</v>
      </c>
    </row>
    <row r="7" spans="1:8" ht="18" customHeight="1">
      <c r="A7" s="15">
        <v>93817117328</v>
      </c>
      <c r="B7" s="96">
        <v>11478166667</v>
      </c>
      <c r="C7" s="96">
        <v>10987860847</v>
      </c>
      <c r="D7" s="96">
        <v>9530514428</v>
      </c>
      <c r="E7" s="96">
        <v>9191145333</v>
      </c>
      <c r="F7" s="96">
        <v>8417218902</v>
      </c>
      <c r="G7" s="15">
        <v>28373835306</v>
      </c>
      <c r="H7" s="15">
        <v>15838375845</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C9" sqref="C9"/>
    </sheetView>
  </sheetViews>
  <sheetFormatPr defaultColWidth="8.83203125" defaultRowHeight="15"/>
  <cols>
    <col min="1" max="1" width="22.83203125" style="16" customWidth="1"/>
    <col min="2" max="2" width="112.83203125" style="16" customWidth="1"/>
    <col min="3" max="16384" width="8.83203125" style="16"/>
  </cols>
  <sheetData>
    <row r="1" spans="1:2" ht="29">
      <c r="A1" s="1" t="s">
        <v>400</v>
      </c>
    </row>
    <row r="2" spans="1:2" ht="18">
      <c r="A2" s="13" t="s">
        <v>405</v>
      </c>
    </row>
    <row r="3" spans="1:2" ht="18">
      <c r="A3" s="13" t="s">
        <v>508</v>
      </c>
    </row>
    <row r="4" spans="1:2" ht="18">
      <c r="A4" s="13" t="s">
        <v>393</v>
      </c>
    </row>
    <row r="5" spans="1:2" ht="18">
      <c r="B5" s="14" t="s">
        <v>26</v>
      </c>
    </row>
    <row r="6" spans="1:2" ht="30">
      <c r="A6" s="44" t="s">
        <v>399</v>
      </c>
      <c r="B6" s="38" t="s">
        <v>78</v>
      </c>
    </row>
    <row r="7" spans="1:2" ht="18" customHeight="1">
      <c r="A7" s="51" t="s">
        <v>476</v>
      </c>
      <c r="B7" s="15"/>
    </row>
  </sheetData>
  <phoneticPr fontId="11"/>
  <printOptions horizontalCentered="1"/>
  <pageMargins left="0.59055118110236227" right="0.39370078740157483" top="0.39370078740157483" bottom="0.39370078740157483" header="0.19685039370078741" footer="0.19685039370078741"/>
  <pageSetup paperSize="9" scale="92" fitToHeight="0"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view="pageBreakPreview" zoomScaleNormal="100" zoomScaleSheetLayoutView="100" workbookViewId="0">
      <selection activeCell="C9" sqref="C9"/>
    </sheetView>
  </sheetViews>
  <sheetFormatPr defaultColWidth="8.83203125" defaultRowHeight="15"/>
  <cols>
    <col min="1" max="1" width="22.25" style="16" bestFit="1" customWidth="1"/>
    <col min="2" max="6" width="16.58203125" style="16" customWidth="1"/>
    <col min="7" max="7" width="12.5" style="16" bestFit="1" customWidth="1"/>
    <col min="8" max="8" width="9.25" style="16" bestFit="1" customWidth="1"/>
    <col min="9" max="16384" width="8.83203125" style="16"/>
  </cols>
  <sheetData>
    <row r="1" spans="1:6" ht="29">
      <c r="A1" s="1" t="s">
        <v>79</v>
      </c>
    </row>
    <row r="2" spans="1:6" ht="18">
      <c r="A2" s="13" t="s">
        <v>405</v>
      </c>
    </row>
    <row r="3" spans="1:6" ht="18">
      <c r="A3" s="13" t="s">
        <v>508</v>
      </c>
    </row>
    <row r="4" spans="1:6" ht="18">
      <c r="A4" s="13" t="s">
        <v>393</v>
      </c>
    </row>
    <row r="5" spans="1:6" ht="18">
      <c r="F5" s="14" t="s">
        <v>26</v>
      </c>
    </row>
    <row r="6" spans="1:6" ht="22.5" customHeight="1">
      <c r="A6" s="99" t="s">
        <v>80</v>
      </c>
      <c r="B6" s="99" t="s">
        <v>81</v>
      </c>
      <c r="C6" s="99" t="s">
        <v>82</v>
      </c>
      <c r="D6" s="99" t="s">
        <v>83</v>
      </c>
      <c r="E6" s="99"/>
      <c r="F6" s="99" t="s">
        <v>84</v>
      </c>
    </row>
    <row r="7" spans="1:6" ht="22.5" customHeight="1">
      <c r="A7" s="99"/>
      <c r="B7" s="99"/>
      <c r="C7" s="99"/>
      <c r="D7" s="38" t="s">
        <v>85</v>
      </c>
      <c r="E7" s="38" t="s">
        <v>31</v>
      </c>
      <c r="F7" s="99"/>
    </row>
    <row r="8" spans="1:6" ht="18" customHeight="1">
      <c r="A8" s="52" t="s">
        <v>86</v>
      </c>
      <c r="B8" s="15">
        <v>99072033</v>
      </c>
      <c r="C8" s="15">
        <v>3682</v>
      </c>
      <c r="D8" s="15" t="s">
        <v>474</v>
      </c>
      <c r="E8" s="15">
        <v>12213411</v>
      </c>
      <c r="F8" s="15">
        <v>86862304</v>
      </c>
    </row>
    <row r="9" spans="1:6" ht="18" customHeight="1">
      <c r="A9" s="52" t="s">
        <v>87</v>
      </c>
      <c r="B9" s="15">
        <v>64504</v>
      </c>
      <c r="C9" s="15" t="s">
        <v>474</v>
      </c>
      <c r="D9" s="15" t="s">
        <v>474</v>
      </c>
      <c r="E9" s="15">
        <v>3504</v>
      </c>
      <c r="F9" s="15">
        <v>61000</v>
      </c>
    </row>
    <row r="10" spans="1:6" ht="18" customHeight="1">
      <c r="A10" s="52" t="s">
        <v>88</v>
      </c>
      <c r="B10" s="15" t="s">
        <v>474</v>
      </c>
      <c r="C10" s="15" t="s">
        <v>474</v>
      </c>
      <c r="D10" s="15" t="s">
        <v>474</v>
      </c>
      <c r="E10" s="15" t="s">
        <v>474</v>
      </c>
      <c r="F10" s="15" t="s">
        <v>474</v>
      </c>
    </row>
    <row r="11" spans="1:6" ht="18" customHeight="1">
      <c r="A11" s="52" t="s">
        <v>89</v>
      </c>
      <c r="B11" s="15">
        <v>20934048094</v>
      </c>
      <c r="C11" s="15">
        <v>476002898</v>
      </c>
      <c r="D11" s="15" t="s">
        <v>474</v>
      </c>
      <c r="E11" s="15">
        <v>265664</v>
      </c>
      <c r="F11" s="15">
        <v>21409785328</v>
      </c>
    </row>
    <row r="12" spans="1:6" ht="18" customHeight="1">
      <c r="A12" s="52" t="s">
        <v>90</v>
      </c>
      <c r="B12" s="15" t="s">
        <v>474</v>
      </c>
      <c r="C12" s="15" t="s">
        <v>474</v>
      </c>
      <c r="D12" s="15" t="s">
        <v>474</v>
      </c>
      <c r="E12" s="15" t="s">
        <v>474</v>
      </c>
      <c r="F12" s="15" t="s">
        <v>474</v>
      </c>
    </row>
    <row r="13" spans="1:6" ht="18" customHeight="1">
      <c r="A13" s="52" t="s">
        <v>91</v>
      </c>
      <c r="B13" s="15">
        <v>1553186032</v>
      </c>
      <c r="C13" s="15">
        <v>1665141487</v>
      </c>
      <c r="D13" s="15">
        <v>1553186032</v>
      </c>
      <c r="E13" s="15" t="s">
        <v>474</v>
      </c>
      <c r="F13" s="15">
        <v>1665141487</v>
      </c>
    </row>
    <row r="14" spans="1:6" ht="18" customHeight="1">
      <c r="A14" s="53" t="s">
        <v>10</v>
      </c>
      <c r="B14" s="66">
        <f>SUM(B8:B13)</f>
        <v>22586370663</v>
      </c>
      <c r="C14" s="66">
        <f>SUM(C8:C13)</f>
        <v>2141148067</v>
      </c>
      <c r="D14" s="66">
        <f>SUM(D8:D13)</f>
        <v>1553186032</v>
      </c>
      <c r="E14" s="66">
        <f>SUM(E8:E13)</f>
        <v>12482579</v>
      </c>
      <c r="F14" s="66">
        <f>SUM(F8:F13)</f>
        <v>23161850119</v>
      </c>
    </row>
  </sheetData>
  <mergeCells count="5">
    <mergeCell ref="A6:A7"/>
    <mergeCell ref="B6:B7"/>
    <mergeCell ref="C6:C7"/>
    <mergeCell ref="D6:E6"/>
    <mergeCell ref="F6:F7"/>
  </mergeCells>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18"/>
  <sheetViews>
    <sheetView view="pageBreakPreview" zoomScale="85" zoomScaleNormal="100" zoomScaleSheetLayoutView="85" workbookViewId="0">
      <selection activeCell="C9" sqref="C9"/>
    </sheetView>
  </sheetViews>
  <sheetFormatPr defaultColWidth="8.83203125" defaultRowHeight="15"/>
  <cols>
    <col min="1" max="1" width="25.83203125" style="16" customWidth="1"/>
    <col min="2" max="2" width="27.83203125" style="16" customWidth="1"/>
    <col min="3" max="3" width="22.5" style="16" customWidth="1"/>
    <col min="4" max="4" width="14.83203125" style="16" customWidth="1"/>
    <col min="5" max="5" width="52.08203125" style="16" customWidth="1"/>
    <col min="6" max="6" width="8.83203125" style="16"/>
    <col min="7" max="7" width="14.75" style="16" customWidth="1"/>
    <col min="8" max="16384" width="8.83203125" style="16"/>
  </cols>
  <sheetData>
    <row r="1" spans="1:5" ht="29">
      <c r="A1" s="1" t="s">
        <v>92</v>
      </c>
    </row>
    <row r="2" spans="1:5" ht="18">
      <c r="A2" s="13" t="s">
        <v>405</v>
      </c>
    </row>
    <row r="3" spans="1:5" ht="18">
      <c r="A3" s="13" t="s">
        <v>508</v>
      </c>
    </row>
    <row r="4" spans="1:5" ht="18">
      <c r="A4" s="13" t="s">
        <v>393</v>
      </c>
    </row>
    <row r="5" spans="1:5" ht="18">
      <c r="E5" s="14" t="s">
        <v>26</v>
      </c>
    </row>
    <row r="6" spans="1:5" ht="22.5" customHeight="1">
      <c r="A6" s="38" t="s">
        <v>80</v>
      </c>
      <c r="B6" s="38" t="s">
        <v>93</v>
      </c>
      <c r="C6" s="38" t="s">
        <v>94</v>
      </c>
      <c r="D6" s="38" t="s">
        <v>95</v>
      </c>
      <c r="E6" s="38" t="s">
        <v>96</v>
      </c>
    </row>
    <row r="7" spans="1:5" ht="18" customHeight="1">
      <c r="A7" s="103" t="s">
        <v>97</v>
      </c>
      <c r="B7" s="52" t="s">
        <v>488</v>
      </c>
      <c r="C7" s="52" t="s">
        <v>458</v>
      </c>
      <c r="D7" s="15">
        <v>13858880</v>
      </c>
      <c r="E7" s="52" t="s">
        <v>481</v>
      </c>
    </row>
    <row r="8" spans="1:5" ht="18" customHeight="1">
      <c r="A8" s="103"/>
      <c r="B8" s="52"/>
      <c r="C8" s="52"/>
      <c r="D8" s="15"/>
      <c r="E8" s="52"/>
    </row>
    <row r="9" spans="1:5" ht="18" customHeight="1">
      <c r="A9" s="103"/>
      <c r="B9" s="52"/>
      <c r="C9" s="52"/>
      <c r="D9" s="15"/>
      <c r="E9" s="52"/>
    </row>
    <row r="10" spans="1:5" ht="18" customHeight="1">
      <c r="A10" s="104"/>
      <c r="B10" s="53" t="s">
        <v>98</v>
      </c>
      <c r="C10" s="54"/>
      <c r="D10" s="15">
        <f>SUM(D7:D8)</f>
        <v>13858880</v>
      </c>
      <c r="E10" s="54"/>
    </row>
    <row r="11" spans="1:5" ht="18" customHeight="1">
      <c r="A11" s="105"/>
      <c r="B11" s="52" t="s">
        <v>489</v>
      </c>
      <c r="C11" s="52" t="s">
        <v>459</v>
      </c>
      <c r="D11" s="15">
        <v>925180330</v>
      </c>
      <c r="E11" s="52" t="s">
        <v>460</v>
      </c>
    </row>
    <row r="12" spans="1:5" ht="18" customHeight="1">
      <c r="A12" s="105"/>
      <c r="B12" s="52" t="s">
        <v>477</v>
      </c>
      <c r="C12" s="52" t="s">
        <v>461</v>
      </c>
      <c r="D12" s="15">
        <v>52549000</v>
      </c>
      <c r="E12" s="52" t="s">
        <v>462</v>
      </c>
    </row>
    <row r="13" spans="1:5" ht="18" customHeight="1">
      <c r="A13" s="105"/>
      <c r="B13" s="52" t="s">
        <v>478</v>
      </c>
      <c r="C13" s="52" t="s">
        <v>463</v>
      </c>
      <c r="D13" s="15">
        <v>118435600</v>
      </c>
      <c r="E13" s="52" t="s">
        <v>464</v>
      </c>
    </row>
    <row r="14" spans="1:5" ht="18" customHeight="1">
      <c r="A14" s="105"/>
      <c r="B14" s="52" t="s">
        <v>479</v>
      </c>
      <c r="C14" s="52" t="s">
        <v>465</v>
      </c>
      <c r="D14" s="15">
        <v>5016186596</v>
      </c>
      <c r="E14" s="52" t="s">
        <v>466</v>
      </c>
    </row>
    <row r="15" spans="1:5" ht="18" customHeight="1">
      <c r="A15" s="105"/>
      <c r="B15" s="52" t="s">
        <v>480</v>
      </c>
      <c r="C15" s="52" t="s">
        <v>467</v>
      </c>
      <c r="D15" s="15">
        <v>190548846</v>
      </c>
      <c r="E15" s="52" t="s">
        <v>468</v>
      </c>
    </row>
    <row r="16" spans="1:5" ht="18" customHeight="1">
      <c r="A16" s="105"/>
      <c r="B16" s="52" t="s">
        <v>469</v>
      </c>
      <c r="C16" s="15"/>
      <c r="D16" s="15">
        <f>D18-D10-SUM(D11:D15)</f>
        <v>10362613641</v>
      </c>
      <c r="E16" s="15"/>
    </row>
    <row r="17" spans="1:5" ht="18" customHeight="1">
      <c r="A17" s="104"/>
      <c r="B17" s="53" t="s">
        <v>98</v>
      </c>
      <c r="C17" s="54"/>
      <c r="D17" s="15">
        <f>D18-D10</f>
        <v>16665514013</v>
      </c>
      <c r="E17" s="54"/>
    </row>
    <row r="18" spans="1:5" ht="18" customHeight="1">
      <c r="A18" s="53" t="s">
        <v>10</v>
      </c>
      <c r="B18" s="54"/>
      <c r="C18" s="54"/>
      <c r="D18" s="15">
        <v>16679372893</v>
      </c>
      <c r="E18" s="54"/>
    </row>
  </sheetData>
  <mergeCells count="2">
    <mergeCell ref="A7:A10"/>
    <mergeCell ref="A11:A17"/>
  </mergeCells>
  <phoneticPr fontId="11"/>
  <printOptions horizontalCentered="1"/>
  <pageMargins left="0.59055118110236227" right="0.39370078740157483" top="0.39370078740157483" bottom="0.39370078740157483" header="0.19685039370078741" footer="0.19685039370078741"/>
  <pageSetup paperSize="9" scale="87" fitToHeight="0"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72"/>
  <sheetViews>
    <sheetView view="pageBreakPreview" zoomScale="85" zoomScaleNormal="100" zoomScaleSheetLayoutView="85" workbookViewId="0">
      <selection activeCell="C9" sqref="C9:D9"/>
    </sheetView>
  </sheetViews>
  <sheetFormatPr defaultColWidth="8.83203125" defaultRowHeight="15"/>
  <cols>
    <col min="1" max="1" width="27.33203125" style="16" customWidth="1"/>
    <col min="2" max="2" width="19.58203125" style="16" customWidth="1"/>
    <col min="3" max="3" width="16.58203125" style="16" customWidth="1"/>
    <col min="4" max="5" width="19.58203125" style="16" customWidth="1"/>
    <col min="6" max="6" width="20.83203125" style="16" customWidth="1"/>
    <col min="7" max="7" width="13.08203125" style="16" bestFit="1" customWidth="1"/>
    <col min="8" max="8" width="15.25" style="16" customWidth="1"/>
    <col min="9" max="9" width="8.83203125" style="16"/>
    <col min="10" max="10" width="13.83203125" style="16" customWidth="1"/>
    <col min="11" max="16384" width="8.83203125" style="16"/>
  </cols>
  <sheetData>
    <row r="1" spans="1:5" ht="29">
      <c r="A1" s="1" t="s">
        <v>101</v>
      </c>
    </row>
    <row r="2" spans="1:5" ht="18">
      <c r="A2" s="13" t="s">
        <v>405</v>
      </c>
    </row>
    <row r="3" spans="1:5" ht="18">
      <c r="A3" s="13" t="s">
        <v>508</v>
      </c>
    </row>
    <row r="4" spans="1:5" ht="18">
      <c r="A4" s="13" t="s">
        <v>393</v>
      </c>
    </row>
    <row r="5" spans="1:5" ht="18">
      <c r="E5" s="14" t="s">
        <v>26</v>
      </c>
    </row>
    <row r="6" spans="1:5" ht="22.5" customHeight="1">
      <c r="A6" s="38" t="s">
        <v>102</v>
      </c>
      <c r="B6" s="38" t="s">
        <v>80</v>
      </c>
      <c r="C6" s="99" t="s">
        <v>103</v>
      </c>
      <c r="D6" s="99"/>
      <c r="E6" s="38" t="s">
        <v>95</v>
      </c>
    </row>
    <row r="7" spans="1:5" ht="18" customHeight="1">
      <c r="A7" s="104" t="s">
        <v>104</v>
      </c>
      <c r="B7" s="104" t="s">
        <v>105</v>
      </c>
      <c r="C7" s="105" t="s">
        <v>311</v>
      </c>
      <c r="D7" s="107"/>
      <c r="E7" s="15">
        <v>42144536581</v>
      </c>
    </row>
    <row r="8" spans="1:5" ht="18" customHeight="1">
      <c r="A8" s="104"/>
      <c r="B8" s="104"/>
      <c r="C8" s="105" t="s">
        <v>378</v>
      </c>
      <c r="D8" s="107"/>
      <c r="E8" s="15">
        <v>1115915222</v>
      </c>
    </row>
    <row r="9" spans="1:5" ht="18" customHeight="1">
      <c r="A9" s="104"/>
      <c r="B9" s="104"/>
      <c r="C9" s="105" t="s">
        <v>312</v>
      </c>
      <c r="D9" s="107"/>
      <c r="E9" s="15">
        <v>16013000</v>
      </c>
    </row>
    <row r="10" spans="1:5" ht="18" customHeight="1">
      <c r="A10" s="104"/>
      <c r="B10" s="104"/>
      <c r="C10" s="105" t="s">
        <v>313</v>
      </c>
      <c r="D10" s="107"/>
      <c r="E10" s="15">
        <v>321313000</v>
      </c>
    </row>
    <row r="11" spans="1:5" ht="18" customHeight="1">
      <c r="A11" s="104"/>
      <c r="B11" s="104"/>
      <c r="C11" s="105" t="s">
        <v>379</v>
      </c>
      <c r="D11" s="107"/>
      <c r="E11" s="15">
        <v>352527000</v>
      </c>
    </row>
    <row r="12" spans="1:5" ht="18" customHeight="1">
      <c r="A12" s="104"/>
      <c r="B12" s="104"/>
      <c r="C12" s="105" t="s">
        <v>380</v>
      </c>
      <c r="D12" s="107"/>
      <c r="E12" s="15">
        <v>7042028000</v>
      </c>
    </row>
    <row r="13" spans="1:5" ht="18" customHeight="1">
      <c r="A13" s="104"/>
      <c r="B13" s="104"/>
      <c r="C13" s="105" t="s">
        <v>372</v>
      </c>
      <c r="D13" s="107"/>
      <c r="E13" s="15">
        <v>284208862</v>
      </c>
    </row>
    <row r="14" spans="1:5" ht="18" customHeight="1">
      <c r="A14" s="104"/>
      <c r="B14" s="104"/>
      <c r="C14" s="105" t="s">
        <v>381</v>
      </c>
      <c r="D14" s="107"/>
      <c r="E14" s="15">
        <v>9587651</v>
      </c>
    </row>
    <row r="15" spans="1:5" ht="18" customHeight="1">
      <c r="A15" s="104"/>
      <c r="B15" s="104"/>
      <c r="C15" s="105" t="s">
        <v>470</v>
      </c>
      <c r="D15" s="107"/>
      <c r="E15" s="15">
        <v>156308000</v>
      </c>
    </row>
    <row r="16" spans="1:5" ht="18" customHeight="1">
      <c r="A16" s="104"/>
      <c r="B16" s="104"/>
      <c r="C16" s="110" t="s">
        <v>482</v>
      </c>
      <c r="D16" s="111"/>
      <c r="E16" s="15">
        <v>827899000</v>
      </c>
    </row>
    <row r="17" spans="1:5" ht="18" customHeight="1">
      <c r="A17" s="104"/>
      <c r="B17" s="104"/>
      <c r="C17" s="105" t="s">
        <v>382</v>
      </c>
      <c r="D17" s="107"/>
      <c r="E17" s="15">
        <v>43801000</v>
      </c>
    </row>
    <row r="18" spans="1:5" ht="18" customHeight="1">
      <c r="A18" s="104"/>
      <c r="B18" s="104"/>
      <c r="C18" s="105" t="s">
        <v>383</v>
      </c>
      <c r="D18" s="107"/>
      <c r="E18" s="15">
        <v>342632000</v>
      </c>
    </row>
    <row r="19" spans="1:5" ht="18" customHeight="1">
      <c r="A19" s="104"/>
      <c r="B19" s="104"/>
      <c r="C19" s="105" t="s">
        <v>384</v>
      </c>
      <c r="D19" s="107"/>
      <c r="E19" s="15">
        <v>21731723000</v>
      </c>
    </row>
    <row r="20" spans="1:5" ht="18" customHeight="1">
      <c r="A20" s="104"/>
      <c r="B20" s="104"/>
      <c r="C20" s="105" t="s">
        <v>385</v>
      </c>
      <c r="D20" s="107"/>
      <c r="E20" s="15">
        <v>28835000</v>
      </c>
    </row>
    <row r="21" spans="1:5" ht="18" customHeight="1">
      <c r="A21" s="104"/>
      <c r="B21" s="104"/>
      <c r="C21" s="105" t="s">
        <v>386</v>
      </c>
      <c r="D21" s="107"/>
      <c r="E21" s="15">
        <v>618297771</v>
      </c>
    </row>
    <row r="22" spans="1:5" ht="18" customHeight="1">
      <c r="A22" s="104"/>
      <c r="B22" s="104"/>
      <c r="C22" s="105" t="s">
        <v>387</v>
      </c>
      <c r="D22" s="107"/>
      <c r="E22" s="15">
        <v>250350791</v>
      </c>
    </row>
    <row r="23" spans="1:5" ht="18" customHeight="1">
      <c r="A23" s="104"/>
      <c r="B23" s="104"/>
      <c r="C23" s="105" t="s">
        <v>483</v>
      </c>
      <c r="D23" s="107"/>
      <c r="E23" s="15">
        <f>+E24-SUM(E7:E22)</f>
        <v>4319490826</v>
      </c>
    </row>
    <row r="24" spans="1:5" ht="18" customHeight="1">
      <c r="A24" s="104"/>
      <c r="B24" s="104"/>
      <c r="C24" s="104" t="s">
        <v>44</v>
      </c>
      <c r="D24" s="107"/>
      <c r="E24" s="15">
        <v>79605466704</v>
      </c>
    </row>
    <row r="25" spans="1:5" ht="18" customHeight="1">
      <c r="A25" s="104"/>
      <c r="B25" s="104" t="s">
        <v>106</v>
      </c>
      <c r="C25" s="106" t="s">
        <v>107</v>
      </c>
      <c r="D25" s="52" t="s">
        <v>314</v>
      </c>
      <c r="E25" s="15">
        <v>2036369000</v>
      </c>
    </row>
    <row r="26" spans="1:5" ht="18" customHeight="1">
      <c r="A26" s="104"/>
      <c r="B26" s="104"/>
      <c r="C26" s="104"/>
      <c r="D26" s="52" t="s">
        <v>315</v>
      </c>
      <c r="E26" s="15">
        <v>409803000</v>
      </c>
    </row>
    <row r="27" spans="1:5" ht="18" customHeight="1">
      <c r="A27" s="104"/>
      <c r="B27" s="104"/>
      <c r="C27" s="104"/>
      <c r="D27" s="53" t="s">
        <v>98</v>
      </c>
      <c r="E27" s="15">
        <f>SUM(E25:E26)</f>
        <v>2446172000</v>
      </c>
    </row>
    <row r="28" spans="1:5" ht="18" customHeight="1">
      <c r="A28" s="104"/>
      <c r="B28" s="104"/>
      <c r="C28" s="106" t="s">
        <v>108</v>
      </c>
      <c r="D28" s="52" t="s">
        <v>314</v>
      </c>
      <c r="E28" s="15">
        <f>22636765667-E25</f>
        <v>20600396667</v>
      </c>
    </row>
    <row r="29" spans="1:5" ht="18" customHeight="1">
      <c r="A29" s="104"/>
      <c r="B29" s="104"/>
      <c r="C29" s="104"/>
      <c r="D29" s="52" t="s">
        <v>315</v>
      </c>
      <c r="E29" s="15">
        <f>E30-E28</f>
        <v>2914861017</v>
      </c>
    </row>
    <row r="30" spans="1:5" ht="18" customHeight="1">
      <c r="A30" s="104"/>
      <c r="B30" s="104"/>
      <c r="C30" s="104"/>
      <c r="D30" s="53" t="s">
        <v>98</v>
      </c>
      <c r="E30" s="15">
        <f>E31-E27</f>
        <v>23515257684</v>
      </c>
    </row>
    <row r="31" spans="1:5" ht="18" customHeight="1">
      <c r="A31" s="107"/>
      <c r="B31" s="107"/>
      <c r="C31" s="104" t="s">
        <v>44</v>
      </c>
      <c r="D31" s="107"/>
      <c r="E31" s="15">
        <v>25961429684</v>
      </c>
    </row>
    <row r="32" spans="1:5" ht="18" customHeight="1">
      <c r="A32" s="107"/>
      <c r="B32" s="104" t="s">
        <v>10</v>
      </c>
      <c r="C32" s="107"/>
      <c r="D32" s="107"/>
      <c r="E32" s="15">
        <f>E31+E24</f>
        <v>105566896388</v>
      </c>
    </row>
    <row r="33" spans="1:5" ht="18" customHeight="1">
      <c r="A33" s="104" t="s">
        <v>444</v>
      </c>
      <c r="B33" s="104" t="s">
        <v>373</v>
      </c>
      <c r="C33" s="105" t="s">
        <v>445</v>
      </c>
      <c r="D33" s="107"/>
      <c r="E33" s="15">
        <v>103700000</v>
      </c>
    </row>
    <row r="34" spans="1:5" ht="18" customHeight="1">
      <c r="A34" s="104"/>
      <c r="B34" s="104"/>
      <c r="C34" s="104" t="s">
        <v>44</v>
      </c>
      <c r="D34" s="107"/>
      <c r="E34" s="15">
        <v>103700000</v>
      </c>
    </row>
    <row r="35" spans="1:5" ht="18" customHeight="1">
      <c r="A35" s="104"/>
      <c r="B35" s="104" t="s">
        <v>106</v>
      </c>
      <c r="C35" s="106" t="s">
        <v>107</v>
      </c>
      <c r="D35" s="52" t="s">
        <v>314</v>
      </c>
      <c r="E35" s="15" t="s">
        <v>25</v>
      </c>
    </row>
    <row r="36" spans="1:5" ht="18" customHeight="1">
      <c r="A36" s="104"/>
      <c r="B36" s="104"/>
      <c r="C36" s="106"/>
      <c r="D36" s="52" t="s">
        <v>315</v>
      </c>
      <c r="E36" s="15" t="s">
        <v>25</v>
      </c>
    </row>
    <row r="37" spans="1:5" ht="18" customHeight="1">
      <c r="A37" s="104"/>
      <c r="B37" s="104"/>
      <c r="C37" s="104"/>
      <c r="D37" s="53" t="s">
        <v>98</v>
      </c>
      <c r="E37" s="15" t="s">
        <v>25</v>
      </c>
    </row>
    <row r="38" spans="1:5" ht="18" customHeight="1">
      <c r="A38" s="104"/>
      <c r="B38" s="104"/>
      <c r="C38" s="106" t="s">
        <v>108</v>
      </c>
      <c r="D38" s="52" t="s">
        <v>314</v>
      </c>
      <c r="E38" s="15" t="s">
        <v>25</v>
      </c>
    </row>
    <row r="39" spans="1:5" ht="18" customHeight="1">
      <c r="A39" s="104"/>
      <c r="B39" s="104"/>
      <c r="C39" s="104"/>
      <c r="D39" s="52" t="s">
        <v>315</v>
      </c>
      <c r="E39" s="15" t="s">
        <v>25</v>
      </c>
    </row>
    <row r="40" spans="1:5" ht="18" customHeight="1">
      <c r="A40" s="104"/>
      <c r="B40" s="104"/>
      <c r="C40" s="104"/>
      <c r="D40" s="53" t="s">
        <v>98</v>
      </c>
      <c r="E40" s="15" t="s">
        <v>25</v>
      </c>
    </row>
    <row r="41" spans="1:5" ht="18" customHeight="1">
      <c r="A41" s="107"/>
      <c r="B41" s="107"/>
      <c r="C41" s="104" t="s">
        <v>44</v>
      </c>
      <c r="D41" s="107"/>
      <c r="E41" s="15" t="s">
        <v>25</v>
      </c>
    </row>
    <row r="42" spans="1:5" ht="18" customHeight="1">
      <c r="A42" s="107"/>
      <c r="B42" s="104" t="s">
        <v>10</v>
      </c>
      <c r="C42" s="107"/>
      <c r="D42" s="107"/>
      <c r="E42" s="15">
        <v>103700000</v>
      </c>
    </row>
    <row r="43" spans="1:5" ht="18" customHeight="1">
      <c r="A43" s="112" t="s">
        <v>446</v>
      </c>
      <c r="B43" s="112" t="s">
        <v>373</v>
      </c>
      <c r="C43" s="114"/>
      <c r="D43" s="115"/>
      <c r="E43" s="64" t="s">
        <v>474</v>
      </c>
    </row>
    <row r="44" spans="1:5" ht="18" customHeight="1">
      <c r="A44" s="104"/>
      <c r="B44" s="104"/>
      <c r="C44" s="104" t="s">
        <v>44</v>
      </c>
      <c r="D44" s="107"/>
      <c r="E44" s="15" t="s">
        <v>25</v>
      </c>
    </row>
    <row r="45" spans="1:5" ht="18" customHeight="1">
      <c r="A45" s="104"/>
      <c r="B45" s="104" t="s">
        <v>106</v>
      </c>
      <c r="C45" s="106" t="s">
        <v>107</v>
      </c>
      <c r="D45" s="52" t="s">
        <v>314</v>
      </c>
      <c r="E45" s="15" t="s">
        <v>25</v>
      </c>
    </row>
    <row r="46" spans="1:5" ht="18" customHeight="1">
      <c r="A46" s="104"/>
      <c r="B46" s="104"/>
      <c r="C46" s="106"/>
      <c r="D46" s="52" t="s">
        <v>315</v>
      </c>
      <c r="E46" s="15" t="s">
        <v>25</v>
      </c>
    </row>
    <row r="47" spans="1:5" ht="18" customHeight="1">
      <c r="A47" s="104"/>
      <c r="B47" s="104"/>
      <c r="C47" s="104"/>
      <c r="D47" s="53" t="s">
        <v>98</v>
      </c>
      <c r="E47" s="15" t="s">
        <v>25</v>
      </c>
    </row>
    <row r="48" spans="1:5" ht="18" customHeight="1">
      <c r="A48" s="104"/>
      <c r="B48" s="104"/>
      <c r="C48" s="106" t="s">
        <v>108</v>
      </c>
      <c r="D48" s="52" t="s">
        <v>314</v>
      </c>
      <c r="E48" s="15" t="s">
        <v>25</v>
      </c>
    </row>
    <row r="49" spans="1:5" ht="18" customHeight="1">
      <c r="A49" s="104"/>
      <c r="B49" s="104"/>
      <c r="C49" s="106"/>
      <c r="D49" s="52" t="s">
        <v>315</v>
      </c>
      <c r="E49" s="15">
        <v>3814000</v>
      </c>
    </row>
    <row r="50" spans="1:5" ht="18" customHeight="1">
      <c r="A50" s="104"/>
      <c r="B50" s="104"/>
      <c r="C50" s="104"/>
      <c r="D50" s="53" t="s">
        <v>98</v>
      </c>
      <c r="E50" s="15">
        <v>3814000</v>
      </c>
    </row>
    <row r="51" spans="1:5" ht="18" customHeight="1">
      <c r="A51" s="107"/>
      <c r="B51" s="107"/>
      <c r="C51" s="104" t="s">
        <v>44</v>
      </c>
      <c r="D51" s="107"/>
      <c r="E51" s="15">
        <v>3814000</v>
      </c>
    </row>
    <row r="52" spans="1:5" ht="18" customHeight="1">
      <c r="A52" s="113"/>
      <c r="B52" s="125" t="s">
        <v>10</v>
      </c>
      <c r="C52" s="113"/>
      <c r="D52" s="113"/>
      <c r="E52" s="15">
        <v>3814000</v>
      </c>
    </row>
    <row r="53" spans="1:5" ht="18" customHeight="1">
      <c r="A53" s="106" t="s">
        <v>495</v>
      </c>
      <c r="B53" s="104" t="s">
        <v>105</v>
      </c>
      <c r="C53" s="105" t="s">
        <v>496</v>
      </c>
      <c r="D53" s="107"/>
      <c r="E53" s="69">
        <v>84300000</v>
      </c>
    </row>
    <row r="54" spans="1:5" ht="18" customHeight="1">
      <c r="A54" s="104"/>
      <c r="B54" s="104"/>
      <c r="C54" s="104" t="s">
        <v>44</v>
      </c>
      <c r="D54" s="107"/>
      <c r="E54" s="69">
        <v>84300000</v>
      </c>
    </row>
    <row r="55" spans="1:5" ht="18" customHeight="1">
      <c r="A55" s="104"/>
      <c r="B55" s="104" t="s">
        <v>106</v>
      </c>
      <c r="C55" s="106" t="s">
        <v>107</v>
      </c>
      <c r="D55" s="52"/>
      <c r="E55" s="69" t="s">
        <v>25</v>
      </c>
    </row>
    <row r="56" spans="1:5" ht="18" customHeight="1">
      <c r="A56" s="104"/>
      <c r="B56" s="104"/>
      <c r="C56" s="104"/>
      <c r="D56" s="53" t="s">
        <v>98</v>
      </c>
      <c r="E56" s="69" t="s">
        <v>25</v>
      </c>
    </row>
    <row r="57" spans="1:5" ht="18" customHeight="1">
      <c r="A57" s="104"/>
      <c r="B57" s="104"/>
      <c r="C57" s="106" t="s">
        <v>108</v>
      </c>
      <c r="D57" s="52"/>
      <c r="E57" s="69" t="s">
        <v>25</v>
      </c>
    </row>
    <row r="58" spans="1:5" ht="18" customHeight="1">
      <c r="A58" s="104"/>
      <c r="B58" s="104"/>
      <c r="C58" s="104"/>
      <c r="D58" s="53" t="s">
        <v>98</v>
      </c>
      <c r="E58" s="69" t="s">
        <v>25</v>
      </c>
    </row>
    <row r="59" spans="1:5" ht="18" customHeight="1">
      <c r="A59" s="107"/>
      <c r="B59" s="107"/>
      <c r="C59" s="104" t="s">
        <v>44</v>
      </c>
      <c r="D59" s="107"/>
      <c r="E59" s="69" t="s">
        <v>25</v>
      </c>
    </row>
    <row r="60" spans="1:5" ht="18" customHeight="1" thickBot="1">
      <c r="A60" s="108"/>
      <c r="B60" s="109" t="s">
        <v>10</v>
      </c>
      <c r="C60" s="108"/>
      <c r="D60" s="108"/>
      <c r="E60" s="70">
        <v>84300000</v>
      </c>
    </row>
    <row r="61" spans="1:5" ht="18" customHeight="1" thickTop="1">
      <c r="A61" s="116" t="s">
        <v>388</v>
      </c>
      <c r="B61" s="118" t="s">
        <v>105</v>
      </c>
      <c r="C61" s="119"/>
      <c r="D61" s="120"/>
      <c r="E61" s="64">
        <f>E24+E33+E53</f>
        <v>79793466704</v>
      </c>
    </row>
    <row r="62" spans="1:5" ht="18" customHeight="1">
      <c r="A62" s="116"/>
      <c r="B62" s="104" t="s">
        <v>106</v>
      </c>
      <c r="C62" s="121" t="s">
        <v>319</v>
      </c>
      <c r="D62" s="122"/>
      <c r="E62" s="15">
        <f>E27</f>
        <v>2446172000</v>
      </c>
    </row>
    <row r="63" spans="1:5" ht="18" customHeight="1">
      <c r="A63" s="116"/>
      <c r="B63" s="104"/>
      <c r="C63" s="121" t="s">
        <v>320</v>
      </c>
      <c r="D63" s="122"/>
      <c r="E63" s="15">
        <f>E50+E30</f>
        <v>23519071684</v>
      </c>
    </row>
    <row r="64" spans="1:5" ht="18" customHeight="1">
      <c r="A64" s="116"/>
      <c r="B64" s="107"/>
      <c r="C64" s="123" t="s">
        <v>44</v>
      </c>
      <c r="D64" s="124"/>
      <c r="E64" s="15">
        <f>SUM(E62:E63)</f>
        <v>25965243684</v>
      </c>
    </row>
    <row r="65" spans="1:5" ht="18" customHeight="1">
      <c r="A65" s="117"/>
      <c r="B65" s="104" t="s">
        <v>10</v>
      </c>
      <c r="C65" s="107"/>
      <c r="D65" s="107"/>
      <c r="E65" s="15">
        <f>E61+E64</f>
        <v>105758710388</v>
      </c>
    </row>
    <row r="66" spans="1:5" ht="18" customHeight="1">
      <c r="A66" s="58" t="s">
        <v>374</v>
      </c>
      <c r="B66" s="123" t="s">
        <v>105</v>
      </c>
      <c r="C66" s="126"/>
      <c r="D66" s="124"/>
      <c r="E66" s="15">
        <v>215378000</v>
      </c>
    </row>
    <row r="67" spans="1:5" ht="18" customHeight="1">
      <c r="A67" s="127" t="s">
        <v>375</v>
      </c>
      <c r="B67" s="123" t="s">
        <v>105</v>
      </c>
      <c r="C67" s="126"/>
      <c r="D67" s="124"/>
      <c r="E67" s="15">
        <f>+E61-E66</f>
        <v>79578088704</v>
      </c>
    </row>
    <row r="68" spans="1:5" ht="18" customHeight="1">
      <c r="A68" s="116"/>
      <c r="B68" s="104" t="s">
        <v>106</v>
      </c>
      <c r="C68" s="121" t="s">
        <v>319</v>
      </c>
      <c r="D68" s="122"/>
      <c r="E68" s="15">
        <v>2446172000</v>
      </c>
    </row>
    <row r="69" spans="1:5" ht="18" customHeight="1">
      <c r="A69" s="116"/>
      <c r="B69" s="104"/>
      <c r="C69" s="121" t="s">
        <v>320</v>
      </c>
      <c r="D69" s="122"/>
      <c r="E69" s="15">
        <f>+E30+E50</f>
        <v>23519071684</v>
      </c>
    </row>
    <row r="70" spans="1:5" ht="18" customHeight="1">
      <c r="A70" s="116"/>
      <c r="B70" s="107"/>
      <c r="C70" s="123" t="s">
        <v>44</v>
      </c>
      <c r="D70" s="124"/>
      <c r="E70" s="15">
        <f>+E68+E69</f>
        <v>25965243684</v>
      </c>
    </row>
    <row r="71" spans="1:5" ht="18" customHeight="1" thickBot="1">
      <c r="A71" s="128"/>
      <c r="B71" s="109" t="s">
        <v>10</v>
      </c>
      <c r="C71" s="108"/>
      <c r="D71" s="108"/>
      <c r="E71" s="63">
        <f>E67+E70</f>
        <v>105543332388</v>
      </c>
    </row>
    <row r="72" spans="1:5" ht="15.5" thickTop="1"/>
  </sheetData>
  <mergeCells count="68">
    <mergeCell ref="B66:D66"/>
    <mergeCell ref="A67:A71"/>
    <mergeCell ref="B67:D67"/>
    <mergeCell ref="B68:B70"/>
    <mergeCell ref="C68:D68"/>
    <mergeCell ref="C69:D69"/>
    <mergeCell ref="C70:D70"/>
    <mergeCell ref="B71:D71"/>
    <mergeCell ref="A33:A42"/>
    <mergeCell ref="B33:B34"/>
    <mergeCell ref="C33:D33"/>
    <mergeCell ref="C34:D34"/>
    <mergeCell ref="B35:B41"/>
    <mergeCell ref="C35:C37"/>
    <mergeCell ref="C38:C40"/>
    <mergeCell ref="C41:D41"/>
    <mergeCell ref="B42:D42"/>
    <mergeCell ref="A43:A52"/>
    <mergeCell ref="B43:B44"/>
    <mergeCell ref="C43:D43"/>
    <mergeCell ref="C44:D44"/>
    <mergeCell ref="A61:A65"/>
    <mergeCell ref="B61:D61"/>
    <mergeCell ref="B62:B64"/>
    <mergeCell ref="C62:D62"/>
    <mergeCell ref="C63:D63"/>
    <mergeCell ref="C64:D64"/>
    <mergeCell ref="B65:D65"/>
    <mergeCell ref="B45:B51"/>
    <mergeCell ref="C45:C47"/>
    <mergeCell ref="C48:C50"/>
    <mergeCell ref="C51:D51"/>
    <mergeCell ref="B52:D52"/>
    <mergeCell ref="B32:D32"/>
    <mergeCell ref="C6:D6"/>
    <mergeCell ref="A7:A32"/>
    <mergeCell ref="B7:B24"/>
    <mergeCell ref="C7:D7"/>
    <mergeCell ref="C19:D19"/>
    <mergeCell ref="C22:D22"/>
    <mergeCell ref="C23:D23"/>
    <mergeCell ref="C24:D24"/>
    <mergeCell ref="B25:B31"/>
    <mergeCell ref="C25:C27"/>
    <mergeCell ref="C17:D17"/>
    <mergeCell ref="C18:D18"/>
    <mergeCell ref="C10:D10"/>
    <mergeCell ref="C8:D8"/>
    <mergeCell ref="C9:D9"/>
    <mergeCell ref="C11:D11"/>
    <mergeCell ref="C12:D12"/>
    <mergeCell ref="C14:D14"/>
    <mergeCell ref="C28:C30"/>
    <mergeCell ref="C31:D31"/>
    <mergeCell ref="C13:D13"/>
    <mergeCell ref="C20:D20"/>
    <mergeCell ref="C21:D21"/>
    <mergeCell ref="C15:D15"/>
    <mergeCell ref="C16:D16"/>
    <mergeCell ref="A53:A60"/>
    <mergeCell ref="B53:B54"/>
    <mergeCell ref="C53:D53"/>
    <mergeCell ref="C54:D54"/>
    <mergeCell ref="B55:B59"/>
    <mergeCell ref="C55:C56"/>
    <mergeCell ref="C57:C58"/>
    <mergeCell ref="C59:D59"/>
    <mergeCell ref="B60:D60"/>
  </mergeCells>
  <phoneticPr fontId="11"/>
  <printOptions horizontalCentered="1"/>
  <pageMargins left="0.59055118110236227" right="0.39370078740157483" top="0.39370078740157483" bottom="0.39370078740157483" header="0.19685039370078741" footer="0.19685039370078741"/>
  <pageSetup paperSize="8" scale="85" fitToWidth="0" orientation="portrait" r:id="rId1"/>
  <headerFooter>
    <oddFooter>&amp;C&amp;9&amp;P/&amp;N</oddFooter>
  </headerFooter>
  <ignoredErrors>
    <ignoredError sqref="E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2"/>
  <sheetViews>
    <sheetView view="pageBreakPreview" zoomScale="90" zoomScaleNormal="90" zoomScaleSheetLayoutView="90" workbookViewId="0">
      <selection activeCell="B27" sqref="B27"/>
    </sheetView>
  </sheetViews>
  <sheetFormatPr defaultColWidth="8.83203125" defaultRowHeight="20.25" customHeight="1"/>
  <cols>
    <col min="1" max="1" width="23.33203125" style="13" customWidth="1"/>
    <col min="2" max="6" width="17.58203125" style="13" customWidth="1"/>
    <col min="7" max="7" width="13.33203125" style="13" bestFit="1" customWidth="1"/>
    <col min="8" max="8" width="15.5" style="13" bestFit="1" customWidth="1"/>
    <col min="9" max="9" width="9.5" style="13" bestFit="1" customWidth="1"/>
    <col min="10" max="16384" width="8.83203125" style="13"/>
  </cols>
  <sheetData>
    <row r="1" spans="1:6" ht="20.25" customHeight="1">
      <c r="A1" s="129" t="s">
        <v>349</v>
      </c>
      <c r="B1" s="130"/>
      <c r="C1" s="130"/>
      <c r="D1" s="130"/>
      <c r="E1" s="130"/>
      <c r="F1" s="130"/>
    </row>
    <row r="2" spans="1:6" ht="20.25" customHeight="1">
      <c r="A2" s="13" t="s">
        <v>405</v>
      </c>
      <c r="B2" s="59"/>
      <c r="C2" s="59"/>
      <c r="D2" s="59"/>
      <c r="E2" s="59"/>
      <c r="F2" s="17" t="s">
        <v>508</v>
      </c>
    </row>
    <row r="3" spans="1:6" ht="20.25" customHeight="1">
      <c r="A3" s="13" t="s">
        <v>393</v>
      </c>
      <c r="B3" s="59"/>
      <c r="C3" s="59"/>
      <c r="D3" s="59"/>
      <c r="E3" s="59"/>
      <c r="F3" s="17"/>
    </row>
    <row r="4" spans="1:6" ht="20.25" customHeight="1">
      <c r="B4" s="59"/>
      <c r="C4" s="59"/>
      <c r="D4" s="59"/>
      <c r="E4" s="59"/>
      <c r="F4" s="17" t="s">
        <v>486</v>
      </c>
    </row>
    <row r="5" spans="1:6" ht="20.25" customHeight="1">
      <c r="A5" s="131" t="s">
        <v>80</v>
      </c>
      <c r="B5" s="133" t="s">
        <v>95</v>
      </c>
      <c r="C5" s="133" t="s">
        <v>350</v>
      </c>
      <c r="D5" s="133"/>
      <c r="E5" s="133"/>
      <c r="F5" s="133"/>
    </row>
    <row r="6" spans="1:6" ht="20.25" customHeight="1">
      <c r="A6" s="131"/>
      <c r="B6" s="133"/>
      <c r="C6" s="133" t="s">
        <v>106</v>
      </c>
      <c r="D6" s="133" t="s">
        <v>447</v>
      </c>
      <c r="E6" s="133" t="s">
        <v>105</v>
      </c>
      <c r="F6" s="133" t="s">
        <v>31</v>
      </c>
    </row>
    <row r="7" spans="1:6" ht="20.25" customHeight="1" thickBot="1">
      <c r="A7" s="132"/>
      <c r="B7" s="134"/>
      <c r="C7" s="134"/>
      <c r="D7" s="134"/>
      <c r="E7" s="134"/>
      <c r="F7" s="134"/>
    </row>
    <row r="8" spans="1:6" ht="20.25" customHeight="1" thickTop="1">
      <c r="A8" s="18" t="s">
        <v>206</v>
      </c>
      <c r="B8" s="67">
        <v>116473213811</v>
      </c>
      <c r="C8" s="67">
        <f>C12-C9</f>
        <v>21432902684</v>
      </c>
      <c r="D8" s="67">
        <f>D12-D10-D9</f>
        <v>949200000</v>
      </c>
      <c r="E8" s="67">
        <f>E12-E10-E9</f>
        <v>77055543359</v>
      </c>
      <c r="F8" s="67">
        <f>B8-C8-D8-E8</f>
        <v>17035567768</v>
      </c>
    </row>
    <row r="9" spans="1:6" ht="20.25" customHeight="1">
      <c r="A9" s="18" t="s">
        <v>351</v>
      </c>
      <c r="B9" s="67">
        <v>1412506423</v>
      </c>
      <c r="C9" s="67">
        <v>4532341000</v>
      </c>
      <c r="D9" s="67">
        <v>2803000000</v>
      </c>
      <c r="E9" s="67">
        <v>32103000</v>
      </c>
      <c r="F9" s="67">
        <f>+B9-SUM(C9:E9)</f>
        <v>-5954937577</v>
      </c>
    </row>
    <row r="10" spans="1:6" ht="20.25" customHeight="1">
      <c r="A10" s="18" t="s">
        <v>352</v>
      </c>
      <c r="B10" s="67">
        <v>2542442345</v>
      </c>
      <c r="C10" s="67" t="s">
        <v>25</v>
      </c>
      <c r="D10" s="67">
        <v>52000000</v>
      </c>
      <c r="E10" s="67">
        <f>B10-D10</f>
        <v>2490442345</v>
      </c>
      <c r="F10" s="67" t="s">
        <v>25</v>
      </c>
    </row>
    <row r="11" spans="1:6" ht="20.25" customHeight="1">
      <c r="A11" s="18" t="s">
        <v>31</v>
      </c>
      <c r="B11" s="67" t="s">
        <v>25</v>
      </c>
      <c r="C11" s="67" t="s">
        <v>25</v>
      </c>
      <c r="D11" s="67" t="s">
        <v>25</v>
      </c>
      <c r="E11" s="67" t="s">
        <v>25</v>
      </c>
      <c r="F11" s="67" t="s">
        <v>25</v>
      </c>
    </row>
    <row r="12" spans="1:6" ht="20.25" customHeight="1">
      <c r="A12" s="19" t="s">
        <v>10</v>
      </c>
      <c r="B12" s="67">
        <f>SUM(B8:B10)</f>
        <v>120428162579</v>
      </c>
      <c r="C12" s="67">
        <v>25965243684</v>
      </c>
      <c r="D12" s="67">
        <v>3804200000</v>
      </c>
      <c r="E12" s="67">
        <v>79578088704</v>
      </c>
      <c r="F12" s="67">
        <f>SUM(F8:F10)</f>
        <v>11080630191</v>
      </c>
    </row>
  </sheetData>
  <mergeCells count="8">
    <mergeCell ref="A1:F1"/>
    <mergeCell ref="A5:A7"/>
    <mergeCell ref="B5:B7"/>
    <mergeCell ref="C5:F5"/>
    <mergeCell ref="C6:C7"/>
    <mergeCell ref="D6:D7"/>
    <mergeCell ref="E6:E7"/>
    <mergeCell ref="F6:F7"/>
  </mergeCells>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B10"/>
  <sheetViews>
    <sheetView view="pageBreakPreview" zoomScale="90" zoomScaleNormal="100" zoomScaleSheetLayoutView="90" workbookViewId="0">
      <selection activeCell="B27" sqref="B27"/>
    </sheetView>
  </sheetViews>
  <sheetFormatPr defaultColWidth="8.83203125" defaultRowHeight="15"/>
  <cols>
    <col min="1" max="1" width="45.58203125" style="16" customWidth="1"/>
    <col min="2" max="2" width="30.58203125" style="16" customWidth="1"/>
    <col min="3" max="16384" width="8.83203125" style="16"/>
  </cols>
  <sheetData>
    <row r="1" spans="1:2" ht="29">
      <c r="A1" s="1" t="s">
        <v>99</v>
      </c>
    </row>
    <row r="2" spans="1:2" ht="18">
      <c r="A2" s="13" t="s">
        <v>405</v>
      </c>
    </row>
    <row r="3" spans="1:2" ht="18">
      <c r="A3" s="13" t="s">
        <v>508</v>
      </c>
    </row>
    <row r="4" spans="1:2" ht="18">
      <c r="A4" s="13" t="s">
        <v>393</v>
      </c>
    </row>
    <row r="5" spans="1:2" ht="18">
      <c r="B5" s="14" t="s">
        <v>26</v>
      </c>
    </row>
    <row r="6" spans="1:2" ht="22.5" customHeight="1">
      <c r="A6" s="38" t="s">
        <v>27</v>
      </c>
      <c r="B6" s="38" t="s">
        <v>84</v>
      </c>
    </row>
    <row r="7" spans="1:2" ht="18" customHeight="1">
      <c r="A7" s="52" t="s">
        <v>484</v>
      </c>
      <c r="B7" s="15">
        <v>3294557113</v>
      </c>
    </row>
    <row r="8" spans="1:2" ht="18" customHeight="1">
      <c r="A8" s="52" t="s">
        <v>100</v>
      </c>
      <c r="B8" s="15" t="s">
        <v>25</v>
      </c>
    </row>
    <row r="9" spans="1:2" ht="18" customHeight="1">
      <c r="A9" s="52"/>
      <c r="B9" s="15"/>
    </row>
    <row r="10" spans="1:2" ht="18" customHeight="1">
      <c r="A10" s="53" t="s">
        <v>10</v>
      </c>
      <c r="B10" s="15">
        <v>3294557113</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3203125" defaultRowHeight="11"/>
  <cols>
    <col min="1" max="1" width="33.83203125" style="29" customWidth="1"/>
    <col min="2" max="2" width="18.83203125" style="29" customWidth="1"/>
    <col min="3" max="3" width="8.83203125" style="29" hidden="1" customWidth="1"/>
    <col min="4" max="4" width="33.83203125" style="29" customWidth="1"/>
    <col min="5" max="7" width="18.83203125" style="29" customWidth="1"/>
    <col min="8" max="16384" width="8.83203125" style="29"/>
  </cols>
  <sheetData>
    <row r="1" spans="1:5" ht="17.149999999999999" customHeight="1">
      <c r="E1" s="9" t="s">
        <v>109</v>
      </c>
    </row>
    <row r="2" spans="1:5" ht="21">
      <c r="A2" s="135" t="s">
        <v>401</v>
      </c>
      <c r="B2" s="136"/>
      <c r="C2" s="136"/>
      <c r="D2" s="136"/>
      <c r="E2" s="136"/>
    </row>
    <row r="3" spans="1:5" ht="13">
      <c r="A3" s="137" t="s">
        <v>471</v>
      </c>
      <c r="B3" s="136"/>
      <c r="C3" s="136"/>
      <c r="D3" s="136"/>
      <c r="E3" s="136"/>
    </row>
    <row r="4" spans="1:5" ht="13">
      <c r="A4" s="10" t="s">
        <v>405</v>
      </c>
    </row>
    <row r="5" spans="1:5" ht="17.149999999999999" customHeight="1">
      <c r="A5" s="10" t="s">
        <v>393</v>
      </c>
      <c r="E5" s="11" t="s">
        <v>110</v>
      </c>
    </row>
    <row r="6" spans="1:5" ht="27" customHeight="1">
      <c r="A6" s="33" t="s">
        <v>111</v>
      </c>
      <c r="B6" s="33" t="s">
        <v>95</v>
      </c>
      <c r="C6" s="33"/>
      <c r="D6" s="33" t="s">
        <v>111</v>
      </c>
      <c r="E6" s="33" t="s">
        <v>95</v>
      </c>
    </row>
    <row r="7" spans="1:5" ht="17.149999999999999" customHeight="1">
      <c r="A7" s="30" t="s">
        <v>112</v>
      </c>
      <c r="B7" s="32"/>
      <c r="C7" s="32"/>
      <c r="D7" s="30" t="s">
        <v>113</v>
      </c>
      <c r="E7" s="32"/>
    </row>
    <row r="8" spans="1:5" ht="17.149999999999999" customHeight="1">
      <c r="A8" s="30" t="s">
        <v>114</v>
      </c>
      <c r="B8" s="31">
        <v>543327725522</v>
      </c>
      <c r="C8" s="32"/>
      <c r="D8" s="30" t="s">
        <v>115</v>
      </c>
      <c r="E8" s="31">
        <v>123041967976</v>
      </c>
    </row>
    <row r="9" spans="1:5" ht="17.149999999999999" customHeight="1">
      <c r="A9" s="30" t="s">
        <v>116</v>
      </c>
      <c r="B9" s="31">
        <v>527800468783</v>
      </c>
      <c r="C9" s="32"/>
      <c r="D9" s="30" t="s">
        <v>117</v>
      </c>
      <c r="E9" s="31">
        <v>102293725002</v>
      </c>
    </row>
    <row r="10" spans="1:5" ht="17.149999999999999" customHeight="1">
      <c r="A10" s="30" t="s">
        <v>118</v>
      </c>
      <c r="B10" s="31">
        <v>187285966813</v>
      </c>
      <c r="C10" s="32"/>
      <c r="D10" s="30" t="s">
        <v>119</v>
      </c>
      <c r="E10" s="31" t="s">
        <v>25</v>
      </c>
    </row>
    <row r="11" spans="1:5" ht="17.149999999999999" customHeight="1">
      <c r="A11" s="30" t="s">
        <v>120</v>
      </c>
      <c r="B11" s="31">
        <v>65730919229</v>
      </c>
      <c r="C11" s="32"/>
      <c r="D11" s="30" t="s">
        <v>121</v>
      </c>
      <c r="E11" s="31">
        <v>20748242974</v>
      </c>
    </row>
    <row r="12" spans="1:5" ht="17.149999999999999" customHeight="1">
      <c r="A12" s="30" t="s">
        <v>122</v>
      </c>
      <c r="B12" s="31">
        <v>2570880000</v>
      </c>
      <c r="C12" s="32"/>
      <c r="D12" s="30" t="s">
        <v>123</v>
      </c>
      <c r="E12" s="31" t="s">
        <v>25</v>
      </c>
    </row>
    <row r="13" spans="1:5" ht="17.149999999999999" customHeight="1">
      <c r="A13" s="30" t="s">
        <v>124</v>
      </c>
      <c r="B13" s="31">
        <v>253521942552</v>
      </c>
      <c r="C13" s="32"/>
      <c r="D13" s="30" t="s">
        <v>125</v>
      </c>
      <c r="E13" s="31" t="s">
        <v>25</v>
      </c>
    </row>
    <row r="14" spans="1:5" ht="17.149999999999999" customHeight="1">
      <c r="A14" s="30" t="s">
        <v>126</v>
      </c>
      <c r="B14" s="31">
        <v>-140114032636</v>
      </c>
      <c r="C14" s="32"/>
      <c r="D14" s="30" t="s">
        <v>127</v>
      </c>
      <c r="E14" s="31">
        <v>13139625175</v>
      </c>
    </row>
    <row r="15" spans="1:5" ht="17.149999999999999" customHeight="1">
      <c r="A15" s="30" t="s">
        <v>128</v>
      </c>
      <c r="B15" s="31">
        <v>29028105257</v>
      </c>
      <c r="C15" s="32"/>
      <c r="D15" s="30" t="s">
        <v>129</v>
      </c>
      <c r="E15" s="31">
        <v>10417751402</v>
      </c>
    </row>
    <row r="16" spans="1:5" ht="17.149999999999999" customHeight="1">
      <c r="A16" s="30" t="s">
        <v>130</v>
      </c>
      <c r="B16" s="31">
        <v>-23739811465</v>
      </c>
      <c r="C16" s="32"/>
      <c r="D16" s="30" t="s">
        <v>131</v>
      </c>
      <c r="E16" s="31">
        <v>8200249</v>
      </c>
    </row>
    <row r="17" spans="1:5" ht="17.149999999999999" customHeight="1">
      <c r="A17" s="30" t="s">
        <v>132</v>
      </c>
      <c r="B17" s="31">
        <v>911720268</v>
      </c>
      <c r="C17" s="32"/>
      <c r="D17" s="30" t="s">
        <v>133</v>
      </c>
      <c r="E17" s="31" t="s">
        <v>25</v>
      </c>
    </row>
    <row r="18" spans="1:5" ht="17.149999999999999" customHeight="1">
      <c r="A18" s="30" t="s">
        <v>134</v>
      </c>
      <c r="B18" s="31">
        <v>-911720266</v>
      </c>
      <c r="C18" s="32"/>
      <c r="D18" s="30" t="s">
        <v>135</v>
      </c>
      <c r="E18" s="31" t="s">
        <v>25</v>
      </c>
    </row>
    <row r="19" spans="1:5" ht="17.149999999999999" customHeight="1">
      <c r="A19" s="30" t="s">
        <v>136</v>
      </c>
      <c r="B19" s="31" t="s">
        <v>25</v>
      </c>
      <c r="C19" s="32"/>
      <c r="D19" s="30" t="s">
        <v>137</v>
      </c>
      <c r="E19" s="31" t="s">
        <v>25</v>
      </c>
    </row>
    <row r="20" spans="1:5" ht="17.149999999999999" customHeight="1">
      <c r="A20" s="30" t="s">
        <v>138</v>
      </c>
      <c r="B20" s="31" t="s">
        <v>25</v>
      </c>
      <c r="C20" s="32"/>
      <c r="D20" s="30" t="s">
        <v>139</v>
      </c>
      <c r="E20" s="31">
        <v>1501607438</v>
      </c>
    </row>
    <row r="21" spans="1:5" ht="17.149999999999999" customHeight="1">
      <c r="A21" s="30" t="s">
        <v>140</v>
      </c>
      <c r="B21" s="31" t="s">
        <v>25</v>
      </c>
      <c r="C21" s="32"/>
      <c r="D21" s="30" t="s">
        <v>141</v>
      </c>
      <c r="E21" s="31">
        <v>1212066086</v>
      </c>
    </row>
    <row r="22" spans="1:5" ht="17.149999999999999" customHeight="1">
      <c r="A22" s="30" t="s">
        <v>142</v>
      </c>
      <c r="B22" s="31" t="s">
        <v>25</v>
      </c>
      <c r="C22" s="32"/>
      <c r="D22" s="30" t="s">
        <v>125</v>
      </c>
      <c r="E22" s="31" t="s">
        <v>25</v>
      </c>
    </row>
    <row r="23" spans="1:5" ht="17.149999999999999" customHeight="1">
      <c r="A23" s="30" t="s">
        <v>143</v>
      </c>
      <c r="B23" s="31" t="s">
        <v>25</v>
      </c>
      <c r="C23" s="32"/>
      <c r="D23" s="34" t="s">
        <v>144</v>
      </c>
      <c r="E23" s="35">
        <v>136181593151</v>
      </c>
    </row>
    <row r="24" spans="1:5" ht="17.149999999999999" customHeight="1">
      <c r="A24" s="30" t="s">
        <v>145</v>
      </c>
      <c r="B24" s="31" t="s">
        <v>25</v>
      </c>
      <c r="C24" s="32"/>
      <c r="D24" s="30" t="s">
        <v>146</v>
      </c>
      <c r="E24" s="32"/>
    </row>
    <row r="25" spans="1:5" ht="17.149999999999999" customHeight="1">
      <c r="A25" s="30" t="s">
        <v>147</v>
      </c>
      <c r="B25" s="31">
        <v>287963874</v>
      </c>
      <c r="C25" s="32"/>
      <c r="D25" s="30" t="s">
        <v>148</v>
      </c>
      <c r="E25" s="31">
        <v>553528279232</v>
      </c>
    </row>
    <row r="26" spans="1:5" ht="17.149999999999999" customHeight="1">
      <c r="A26" s="30" t="s">
        <v>149</v>
      </c>
      <c r="B26" s="31">
        <v>338087980857</v>
      </c>
      <c r="C26" s="32"/>
      <c r="D26" s="30" t="s">
        <v>150</v>
      </c>
      <c r="E26" s="31">
        <v>-133934773088</v>
      </c>
    </row>
    <row r="27" spans="1:5" ht="17.149999999999999" customHeight="1">
      <c r="A27" s="30" t="s">
        <v>120</v>
      </c>
      <c r="B27" s="31">
        <v>47493418547</v>
      </c>
      <c r="C27" s="32"/>
      <c r="D27" s="32"/>
      <c r="E27" s="32"/>
    </row>
    <row r="28" spans="1:5" ht="17.149999999999999" customHeight="1">
      <c r="A28" s="30" t="s">
        <v>124</v>
      </c>
      <c r="B28" s="31">
        <v>3512869220</v>
      </c>
      <c r="C28" s="32"/>
      <c r="D28" s="32"/>
      <c r="E28" s="32"/>
    </row>
    <row r="29" spans="1:5" ht="17.149999999999999" customHeight="1">
      <c r="A29" s="30" t="s">
        <v>126</v>
      </c>
      <c r="B29" s="31">
        <v>-2739548442</v>
      </c>
      <c r="C29" s="32"/>
      <c r="D29" s="32"/>
      <c r="E29" s="32"/>
    </row>
    <row r="30" spans="1:5" ht="17.149999999999999" customHeight="1">
      <c r="A30" s="30" t="s">
        <v>128</v>
      </c>
      <c r="B30" s="31">
        <v>757175475986</v>
      </c>
      <c r="C30" s="32"/>
      <c r="D30" s="32"/>
      <c r="E30" s="32"/>
    </row>
    <row r="31" spans="1:5" ht="17.149999999999999" customHeight="1">
      <c r="A31" s="30" t="s">
        <v>130</v>
      </c>
      <c r="B31" s="31">
        <v>-469352812210</v>
      </c>
      <c r="C31" s="32"/>
      <c r="D31" s="32"/>
      <c r="E31" s="32"/>
    </row>
    <row r="32" spans="1:5" ht="17.149999999999999" customHeight="1">
      <c r="A32" s="30" t="s">
        <v>143</v>
      </c>
      <c r="B32" s="31" t="s">
        <v>25</v>
      </c>
      <c r="C32" s="32"/>
      <c r="D32" s="32"/>
      <c r="E32" s="32"/>
    </row>
    <row r="33" spans="1:5" ht="17.149999999999999" customHeight="1">
      <c r="A33" s="30" t="s">
        <v>145</v>
      </c>
      <c r="B33" s="31" t="s">
        <v>25</v>
      </c>
      <c r="C33" s="32"/>
      <c r="D33" s="32"/>
      <c r="E33" s="32"/>
    </row>
    <row r="34" spans="1:5" ht="17.149999999999999" customHeight="1">
      <c r="A34" s="30" t="s">
        <v>147</v>
      </c>
      <c r="B34" s="31">
        <v>1998577756</v>
      </c>
      <c r="C34" s="32"/>
      <c r="D34" s="32"/>
      <c r="E34" s="32"/>
    </row>
    <row r="35" spans="1:5" ht="17.149999999999999" customHeight="1">
      <c r="A35" s="30" t="s">
        <v>151</v>
      </c>
      <c r="B35" s="31">
        <v>29340268643</v>
      </c>
      <c r="C35" s="32"/>
      <c r="D35" s="32"/>
      <c r="E35" s="32"/>
    </row>
    <row r="36" spans="1:5" ht="17.149999999999999" customHeight="1">
      <c r="A36" s="30" t="s">
        <v>152</v>
      </c>
      <c r="B36" s="31">
        <v>-26913747530</v>
      </c>
      <c r="C36" s="32"/>
      <c r="D36" s="32"/>
      <c r="E36" s="32"/>
    </row>
    <row r="37" spans="1:5" ht="17.149999999999999" customHeight="1">
      <c r="A37" s="30" t="s">
        <v>153</v>
      </c>
      <c r="B37" s="31">
        <v>88464052</v>
      </c>
      <c r="C37" s="32"/>
      <c r="D37" s="32"/>
      <c r="E37" s="32"/>
    </row>
    <row r="38" spans="1:5" ht="17.149999999999999" customHeight="1">
      <c r="A38" s="30" t="s">
        <v>154</v>
      </c>
      <c r="B38" s="31">
        <v>88463764</v>
      </c>
      <c r="C38" s="32"/>
      <c r="D38" s="32"/>
      <c r="E38" s="32"/>
    </row>
    <row r="39" spans="1:5" ht="17.149999999999999" customHeight="1">
      <c r="A39" s="30" t="s">
        <v>155</v>
      </c>
      <c r="B39" s="31">
        <v>288</v>
      </c>
      <c r="C39" s="32"/>
      <c r="D39" s="32"/>
      <c r="E39" s="32"/>
    </row>
    <row r="40" spans="1:5" ht="17.149999999999999" customHeight="1">
      <c r="A40" s="30" t="s">
        <v>156</v>
      </c>
      <c r="B40" s="31">
        <v>15438792687</v>
      </c>
      <c r="C40" s="32"/>
      <c r="D40" s="32"/>
      <c r="E40" s="32"/>
    </row>
    <row r="41" spans="1:5" ht="17.149999999999999" customHeight="1">
      <c r="A41" s="30" t="s">
        <v>157</v>
      </c>
      <c r="B41" s="31">
        <v>9219888167</v>
      </c>
      <c r="C41" s="32"/>
      <c r="D41" s="32"/>
      <c r="E41" s="32"/>
    </row>
    <row r="42" spans="1:5" ht="17.149999999999999" customHeight="1">
      <c r="A42" s="30" t="s">
        <v>158</v>
      </c>
      <c r="B42" s="31" t="s">
        <v>25</v>
      </c>
      <c r="C42" s="32"/>
      <c r="D42" s="32"/>
      <c r="E42" s="32"/>
    </row>
    <row r="43" spans="1:5" ht="17.149999999999999" customHeight="1">
      <c r="A43" s="30" t="s">
        <v>159</v>
      </c>
      <c r="B43" s="31">
        <v>9219888167</v>
      </c>
      <c r="C43" s="32"/>
      <c r="D43" s="32"/>
      <c r="E43" s="32"/>
    </row>
    <row r="44" spans="1:5" ht="17.149999999999999" customHeight="1">
      <c r="A44" s="30" t="s">
        <v>143</v>
      </c>
      <c r="B44" s="31" t="s">
        <v>25</v>
      </c>
      <c r="C44" s="32"/>
      <c r="D44" s="32"/>
      <c r="E44" s="32"/>
    </row>
    <row r="45" spans="1:5" ht="17.149999999999999" customHeight="1">
      <c r="A45" s="30" t="s">
        <v>160</v>
      </c>
      <c r="B45" s="31" t="s">
        <v>25</v>
      </c>
      <c r="C45" s="32"/>
      <c r="D45" s="32"/>
      <c r="E45" s="32"/>
    </row>
    <row r="46" spans="1:5" ht="17.149999999999999" customHeight="1">
      <c r="A46" s="30" t="s">
        <v>161</v>
      </c>
      <c r="B46" s="31">
        <v>1971147379</v>
      </c>
      <c r="C46" s="32"/>
      <c r="D46" s="32"/>
      <c r="E46" s="32"/>
    </row>
    <row r="47" spans="1:5" ht="17.149999999999999" customHeight="1">
      <c r="A47" s="30" t="s">
        <v>162</v>
      </c>
      <c r="B47" s="31">
        <v>284954932</v>
      </c>
      <c r="C47" s="32"/>
      <c r="D47" s="32"/>
      <c r="E47" s="32"/>
    </row>
    <row r="48" spans="1:5" ht="17.149999999999999" customHeight="1">
      <c r="A48" s="30" t="s">
        <v>163</v>
      </c>
      <c r="B48" s="31">
        <v>4068931495</v>
      </c>
      <c r="C48" s="32"/>
      <c r="D48" s="32"/>
      <c r="E48" s="32"/>
    </row>
    <row r="49" spans="1:5" ht="17.149999999999999" customHeight="1">
      <c r="A49" s="30" t="s">
        <v>164</v>
      </c>
      <c r="B49" s="31" t="s">
        <v>25</v>
      </c>
      <c r="C49" s="32"/>
      <c r="D49" s="32"/>
      <c r="E49" s="32"/>
    </row>
    <row r="50" spans="1:5" ht="17.149999999999999" customHeight="1">
      <c r="A50" s="30" t="s">
        <v>143</v>
      </c>
      <c r="B50" s="31">
        <v>4068931495</v>
      </c>
      <c r="C50" s="32"/>
      <c r="D50" s="32"/>
      <c r="E50" s="32"/>
    </row>
    <row r="51" spans="1:5" ht="17.149999999999999" customHeight="1">
      <c r="A51" s="30" t="s">
        <v>155</v>
      </c>
      <c r="B51" s="31" t="s">
        <v>25</v>
      </c>
      <c r="C51" s="32"/>
      <c r="D51" s="32"/>
      <c r="E51" s="32"/>
    </row>
    <row r="52" spans="1:5" ht="17.149999999999999" customHeight="1">
      <c r="A52" s="30" t="s">
        <v>165</v>
      </c>
      <c r="B52" s="31">
        <v>-106129286</v>
      </c>
      <c r="C52" s="32"/>
      <c r="D52" s="32"/>
      <c r="E52" s="32"/>
    </row>
    <row r="53" spans="1:5" ht="17.149999999999999" customHeight="1">
      <c r="A53" s="30" t="s">
        <v>166</v>
      </c>
      <c r="B53" s="31">
        <v>12447373773</v>
      </c>
      <c r="C53" s="32"/>
      <c r="D53" s="32"/>
      <c r="E53" s="32"/>
    </row>
    <row r="54" spans="1:5" ht="17.149999999999999" customHeight="1">
      <c r="A54" s="30" t="s">
        <v>167</v>
      </c>
      <c r="B54" s="31">
        <v>1856130576</v>
      </c>
      <c r="C54" s="32"/>
      <c r="D54" s="32"/>
      <c r="E54" s="32"/>
    </row>
    <row r="55" spans="1:5" ht="17.149999999999999" customHeight="1">
      <c r="A55" s="30" t="s">
        <v>168</v>
      </c>
      <c r="B55" s="31">
        <v>445221126</v>
      </c>
      <c r="C55" s="32"/>
      <c r="D55" s="32"/>
      <c r="E55" s="32"/>
    </row>
    <row r="56" spans="1:5" ht="17.149999999999999" customHeight="1">
      <c r="A56" s="30" t="s">
        <v>169</v>
      </c>
      <c r="B56" s="31">
        <v>34987751</v>
      </c>
      <c r="C56" s="32"/>
      <c r="D56" s="32"/>
      <c r="E56" s="32"/>
    </row>
    <row r="57" spans="1:5" ht="17.149999999999999" customHeight="1">
      <c r="A57" s="30" t="s">
        <v>170</v>
      </c>
      <c r="B57" s="31">
        <v>10165565959</v>
      </c>
      <c r="C57" s="32"/>
      <c r="D57" s="32"/>
      <c r="E57" s="32"/>
    </row>
    <row r="58" spans="1:5" ht="17.149999999999999" customHeight="1">
      <c r="A58" s="30" t="s">
        <v>171</v>
      </c>
      <c r="B58" s="31">
        <v>8658226663</v>
      </c>
      <c r="C58" s="32"/>
      <c r="D58" s="32"/>
      <c r="E58" s="32"/>
    </row>
    <row r="59" spans="1:5" ht="17.149999999999999" customHeight="1">
      <c r="A59" s="30" t="s">
        <v>172</v>
      </c>
      <c r="B59" s="31">
        <v>1507339296</v>
      </c>
      <c r="C59" s="32"/>
      <c r="D59" s="32"/>
      <c r="E59" s="32"/>
    </row>
    <row r="60" spans="1:5" ht="17.149999999999999" customHeight="1">
      <c r="A60" s="30" t="s">
        <v>173</v>
      </c>
      <c r="B60" s="31" t="s">
        <v>25</v>
      </c>
      <c r="C60" s="32"/>
      <c r="D60" s="32"/>
      <c r="E60" s="32"/>
    </row>
    <row r="61" spans="1:5" ht="17.149999999999999" customHeight="1">
      <c r="A61" s="30" t="s">
        <v>125</v>
      </c>
      <c r="B61" s="31" t="s">
        <v>25</v>
      </c>
      <c r="C61" s="32"/>
      <c r="D61" s="32"/>
      <c r="E61" s="32"/>
    </row>
    <row r="62" spans="1:5" ht="17.149999999999999" customHeight="1">
      <c r="A62" s="30" t="s">
        <v>174</v>
      </c>
      <c r="B62" s="31">
        <v>-54531639</v>
      </c>
      <c r="C62" s="32"/>
      <c r="D62" s="34" t="s">
        <v>175</v>
      </c>
      <c r="E62" s="35">
        <v>419593506144</v>
      </c>
    </row>
    <row r="63" spans="1:5" ht="17.149999999999999" customHeight="1">
      <c r="A63" s="34" t="s">
        <v>176</v>
      </c>
      <c r="B63" s="35">
        <v>555775099295</v>
      </c>
      <c r="C63" s="36"/>
      <c r="D63" s="34" t="s">
        <v>177</v>
      </c>
      <c r="E63" s="35">
        <v>555775099295</v>
      </c>
    </row>
    <row r="64" spans="1:5" ht="17.149999999999999" customHeight="1">
      <c r="A64" s="12"/>
      <c r="B64" s="12"/>
      <c r="C64" s="12"/>
      <c r="D64" s="12"/>
      <c r="E64" s="12"/>
    </row>
    <row r="65" spans="1:1">
      <c r="A65" s="3"/>
    </row>
    <row r="66" spans="1:1">
      <c r="A66" s="3"/>
    </row>
    <row r="67" spans="1:1">
      <c r="A67" s="3"/>
    </row>
  </sheetData>
  <mergeCells count="2">
    <mergeCell ref="A2:E2"/>
    <mergeCell ref="A3:E3"/>
  </mergeCells>
  <phoneticPr fontId="11"/>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3203125" defaultRowHeight="11"/>
  <cols>
    <col min="1" max="1" width="42.83203125" style="29" customWidth="1"/>
    <col min="2" max="3" width="8.83203125" style="29" hidden="1" customWidth="1"/>
    <col min="4" max="4" width="10.83203125" style="29" customWidth="1"/>
    <col min="5" max="5" width="15.83203125" style="29" customWidth="1"/>
    <col min="6" max="7" width="30.83203125" style="29" customWidth="1"/>
    <col min="8" max="16384" width="8.83203125" style="29"/>
  </cols>
  <sheetData>
    <row r="1" spans="1:5" ht="17.149999999999999" customHeight="1">
      <c r="E1" s="9" t="s">
        <v>178</v>
      </c>
    </row>
    <row r="2" spans="1:5" ht="21">
      <c r="A2" s="135" t="s">
        <v>404</v>
      </c>
      <c r="B2" s="136"/>
      <c r="C2" s="136"/>
      <c r="D2" s="136"/>
      <c r="E2" s="136"/>
    </row>
    <row r="3" spans="1:5" ht="13">
      <c r="A3" s="137" t="s">
        <v>472</v>
      </c>
      <c r="B3" s="136"/>
      <c r="C3" s="136"/>
      <c r="D3" s="136"/>
      <c r="E3" s="136"/>
    </row>
    <row r="4" spans="1:5" ht="13">
      <c r="A4" s="137" t="s">
        <v>473</v>
      </c>
      <c r="B4" s="136"/>
      <c r="C4" s="136"/>
      <c r="D4" s="136"/>
      <c r="E4" s="136"/>
    </row>
    <row r="5" spans="1:5" ht="13">
      <c r="A5" s="10" t="s">
        <v>405</v>
      </c>
    </row>
    <row r="6" spans="1:5" ht="17.149999999999999" customHeight="1">
      <c r="A6" s="10" t="s">
        <v>393</v>
      </c>
      <c r="E6" s="11" t="s">
        <v>110</v>
      </c>
    </row>
    <row r="7" spans="1:5" ht="27" customHeight="1">
      <c r="A7" s="141" t="s">
        <v>111</v>
      </c>
      <c r="B7" s="141"/>
      <c r="C7" s="141"/>
      <c r="D7" s="141" t="s">
        <v>95</v>
      </c>
      <c r="E7" s="141"/>
    </row>
    <row r="8" spans="1:5" ht="17.149999999999999" customHeight="1">
      <c r="A8" s="138" t="s">
        <v>179</v>
      </c>
      <c r="B8" s="138"/>
      <c r="C8" s="138"/>
      <c r="D8" s="139">
        <v>111023351569</v>
      </c>
      <c r="E8" s="140"/>
    </row>
    <row r="9" spans="1:5" ht="17.149999999999999" customHeight="1">
      <c r="A9" s="138" t="s">
        <v>180</v>
      </c>
      <c r="B9" s="138"/>
      <c r="C9" s="138"/>
      <c r="D9" s="139">
        <v>65315385911</v>
      </c>
      <c r="E9" s="140"/>
    </row>
    <row r="10" spans="1:5" ht="17.149999999999999" customHeight="1">
      <c r="A10" s="138" t="s">
        <v>181</v>
      </c>
      <c r="B10" s="138"/>
      <c r="C10" s="138"/>
      <c r="D10" s="139">
        <v>20559611989</v>
      </c>
      <c r="E10" s="140"/>
    </row>
    <row r="11" spans="1:5" ht="17.149999999999999" customHeight="1">
      <c r="A11" s="138" t="s">
        <v>182</v>
      </c>
      <c r="B11" s="138"/>
      <c r="C11" s="138"/>
      <c r="D11" s="139">
        <v>16600002600</v>
      </c>
      <c r="E11" s="140"/>
    </row>
    <row r="12" spans="1:5" ht="17.149999999999999" customHeight="1">
      <c r="A12" s="138" t="s">
        <v>183</v>
      </c>
      <c r="B12" s="138"/>
      <c r="C12" s="138"/>
      <c r="D12" s="139">
        <v>1501607438</v>
      </c>
      <c r="E12" s="140"/>
    </row>
    <row r="13" spans="1:5" ht="17.149999999999999" customHeight="1">
      <c r="A13" s="138" t="s">
        <v>184</v>
      </c>
      <c r="B13" s="138"/>
      <c r="C13" s="138"/>
      <c r="D13" s="139">
        <v>1682613758</v>
      </c>
      <c r="E13" s="140"/>
    </row>
    <row r="14" spans="1:5" ht="17.149999999999999" customHeight="1">
      <c r="A14" s="138" t="s">
        <v>143</v>
      </c>
      <c r="B14" s="138"/>
      <c r="C14" s="138"/>
      <c r="D14" s="139">
        <v>775388193</v>
      </c>
      <c r="E14" s="140"/>
    </row>
    <row r="15" spans="1:5" ht="17.149999999999999" customHeight="1">
      <c r="A15" s="138" t="s">
        <v>185</v>
      </c>
      <c r="B15" s="138"/>
      <c r="C15" s="138"/>
      <c r="D15" s="139">
        <v>43763158323</v>
      </c>
      <c r="E15" s="140"/>
    </row>
    <row r="16" spans="1:5" ht="17.149999999999999" customHeight="1">
      <c r="A16" s="138" t="s">
        <v>186</v>
      </c>
      <c r="B16" s="138"/>
      <c r="C16" s="138"/>
      <c r="D16" s="139">
        <v>19960396585</v>
      </c>
      <c r="E16" s="140"/>
    </row>
    <row r="17" spans="1:5" ht="17.149999999999999" customHeight="1">
      <c r="A17" s="138" t="s">
        <v>187</v>
      </c>
      <c r="B17" s="138"/>
      <c r="C17" s="138"/>
      <c r="D17" s="139">
        <v>1793932294</v>
      </c>
      <c r="E17" s="140"/>
    </row>
    <row r="18" spans="1:5" ht="17.149999999999999" customHeight="1">
      <c r="A18" s="138" t="s">
        <v>188</v>
      </c>
      <c r="B18" s="138"/>
      <c r="C18" s="138"/>
      <c r="D18" s="139">
        <v>22008829444</v>
      </c>
      <c r="E18" s="140"/>
    </row>
    <row r="19" spans="1:5" ht="17.149999999999999" customHeight="1">
      <c r="A19" s="138" t="s">
        <v>143</v>
      </c>
      <c r="B19" s="138"/>
      <c r="C19" s="138"/>
      <c r="D19" s="139" t="s">
        <v>25</v>
      </c>
      <c r="E19" s="140"/>
    </row>
    <row r="20" spans="1:5" ht="17.149999999999999" customHeight="1">
      <c r="A20" s="138" t="s">
        <v>189</v>
      </c>
      <c r="B20" s="138"/>
      <c r="C20" s="138"/>
      <c r="D20" s="139">
        <v>992615599</v>
      </c>
      <c r="E20" s="140"/>
    </row>
    <row r="21" spans="1:5" ht="17.149999999999999" customHeight="1">
      <c r="A21" s="138" t="s">
        <v>190</v>
      </c>
      <c r="B21" s="138"/>
      <c r="C21" s="138"/>
      <c r="D21" s="139">
        <v>505807745</v>
      </c>
      <c r="E21" s="140"/>
    </row>
    <row r="22" spans="1:5" ht="17.149999999999999" customHeight="1">
      <c r="A22" s="138" t="s">
        <v>191</v>
      </c>
      <c r="B22" s="138"/>
      <c r="C22" s="138"/>
      <c r="D22" s="139">
        <v>124037686</v>
      </c>
      <c r="E22" s="140"/>
    </row>
    <row r="23" spans="1:5" ht="17.149999999999999" customHeight="1">
      <c r="A23" s="138" t="s">
        <v>143</v>
      </c>
      <c r="B23" s="138"/>
      <c r="C23" s="138"/>
      <c r="D23" s="139">
        <v>362770168</v>
      </c>
      <c r="E23" s="140"/>
    </row>
    <row r="24" spans="1:5" ht="17.149999999999999" customHeight="1">
      <c r="A24" s="138" t="s">
        <v>192</v>
      </c>
      <c r="B24" s="138"/>
      <c r="C24" s="138"/>
      <c r="D24" s="139">
        <v>45707965658</v>
      </c>
      <c r="E24" s="140"/>
    </row>
    <row r="25" spans="1:5" ht="17.149999999999999" customHeight="1">
      <c r="A25" s="138" t="s">
        <v>193</v>
      </c>
      <c r="B25" s="138"/>
      <c r="C25" s="138"/>
      <c r="D25" s="139">
        <v>9407487415</v>
      </c>
      <c r="E25" s="140"/>
    </row>
    <row r="26" spans="1:5" ht="17.149999999999999" customHeight="1">
      <c r="A26" s="138" t="s">
        <v>194</v>
      </c>
      <c r="B26" s="138"/>
      <c r="C26" s="138"/>
      <c r="D26" s="139">
        <v>20050204124</v>
      </c>
      <c r="E26" s="140"/>
    </row>
    <row r="27" spans="1:5" ht="17.149999999999999" customHeight="1">
      <c r="A27" s="138" t="s">
        <v>195</v>
      </c>
      <c r="B27" s="138"/>
      <c r="C27" s="138"/>
      <c r="D27" s="139">
        <v>16170107000</v>
      </c>
      <c r="E27" s="140"/>
    </row>
    <row r="28" spans="1:5" ht="17.149999999999999" customHeight="1">
      <c r="A28" s="138" t="s">
        <v>155</v>
      </c>
      <c r="B28" s="138"/>
      <c r="C28" s="138"/>
      <c r="D28" s="139">
        <v>80167119</v>
      </c>
      <c r="E28" s="140"/>
    </row>
    <row r="29" spans="1:5" ht="17.149999999999999" customHeight="1">
      <c r="A29" s="138" t="s">
        <v>196</v>
      </c>
      <c r="B29" s="138"/>
      <c r="C29" s="138"/>
      <c r="D29" s="139">
        <v>3620115986</v>
      </c>
      <c r="E29" s="140"/>
    </row>
    <row r="30" spans="1:5" ht="17.149999999999999" customHeight="1">
      <c r="A30" s="138" t="s">
        <v>197</v>
      </c>
      <c r="B30" s="138"/>
      <c r="C30" s="138"/>
      <c r="D30" s="139">
        <v>1937438647</v>
      </c>
      <c r="E30" s="140"/>
    </row>
    <row r="31" spans="1:5" ht="17.149999999999999" customHeight="1">
      <c r="A31" s="138" t="s">
        <v>125</v>
      </c>
      <c r="B31" s="138"/>
      <c r="C31" s="138"/>
      <c r="D31" s="139">
        <v>1682677339</v>
      </c>
      <c r="E31" s="140"/>
    </row>
    <row r="32" spans="1:5" ht="17.149999999999999" customHeight="1">
      <c r="A32" s="142" t="s">
        <v>198</v>
      </c>
      <c r="B32" s="142"/>
      <c r="C32" s="142"/>
      <c r="D32" s="143">
        <v>107403235583</v>
      </c>
      <c r="E32" s="144"/>
    </row>
    <row r="33" spans="1:5" ht="17.149999999999999" customHeight="1">
      <c r="A33" s="138" t="s">
        <v>199</v>
      </c>
      <c r="B33" s="138"/>
      <c r="C33" s="138"/>
      <c r="D33" s="139">
        <v>644627161</v>
      </c>
      <c r="E33" s="140"/>
    </row>
    <row r="34" spans="1:5" ht="17.149999999999999" customHeight="1">
      <c r="A34" s="138" t="s">
        <v>200</v>
      </c>
      <c r="B34" s="138"/>
      <c r="C34" s="138"/>
      <c r="D34" s="139">
        <v>117716171</v>
      </c>
      <c r="E34" s="140"/>
    </row>
    <row r="35" spans="1:5" ht="17.149999999999999" customHeight="1">
      <c r="A35" s="138" t="s">
        <v>201</v>
      </c>
      <c r="B35" s="138"/>
      <c r="C35" s="138"/>
      <c r="D35" s="139">
        <v>526754542</v>
      </c>
      <c r="E35" s="140"/>
    </row>
    <row r="36" spans="1:5" ht="17.149999999999999" customHeight="1">
      <c r="A36" s="138" t="s">
        <v>202</v>
      </c>
      <c r="B36" s="138"/>
      <c r="C36" s="138"/>
      <c r="D36" s="139" t="s">
        <v>25</v>
      </c>
      <c r="E36" s="140"/>
    </row>
    <row r="37" spans="1:5" ht="17.149999999999999" customHeight="1">
      <c r="A37" s="138" t="s">
        <v>203</v>
      </c>
      <c r="B37" s="138"/>
      <c r="C37" s="138"/>
      <c r="D37" s="139" t="s">
        <v>25</v>
      </c>
      <c r="E37" s="140"/>
    </row>
    <row r="38" spans="1:5" ht="17.149999999999999" customHeight="1">
      <c r="A38" s="138" t="s">
        <v>125</v>
      </c>
      <c r="B38" s="138"/>
      <c r="C38" s="138"/>
      <c r="D38" s="139">
        <v>156448</v>
      </c>
      <c r="E38" s="140"/>
    </row>
    <row r="39" spans="1:5" ht="17.149999999999999" customHeight="1">
      <c r="A39" s="138" t="s">
        <v>204</v>
      </c>
      <c r="B39" s="138"/>
      <c r="C39" s="138"/>
      <c r="D39" s="139">
        <v>26371023</v>
      </c>
      <c r="E39" s="140"/>
    </row>
    <row r="40" spans="1:5" ht="17.149999999999999" customHeight="1">
      <c r="A40" s="138" t="s">
        <v>205</v>
      </c>
      <c r="B40" s="138"/>
      <c r="C40" s="138"/>
      <c r="D40" s="139">
        <v>24161682</v>
      </c>
      <c r="E40" s="140"/>
    </row>
    <row r="41" spans="1:5" ht="17.149999999999999" customHeight="1">
      <c r="A41" s="138" t="s">
        <v>125</v>
      </c>
      <c r="B41" s="138"/>
      <c r="C41" s="138"/>
      <c r="D41" s="139">
        <v>2209341</v>
      </c>
      <c r="E41" s="140"/>
    </row>
    <row r="42" spans="1:5" ht="17.149999999999999" customHeight="1">
      <c r="A42" s="142" t="s">
        <v>206</v>
      </c>
      <c r="B42" s="142"/>
      <c r="C42" s="142"/>
      <c r="D42" s="143">
        <v>108021491721</v>
      </c>
      <c r="E42" s="144"/>
    </row>
    <row r="43" spans="1:5" ht="17.149999999999999"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11"/>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3203125" defaultRowHeight="11"/>
  <cols>
    <col min="1" max="1" width="30.83203125" style="29" customWidth="1"/>
    <col min="2" max="7" width="18.83203125" style="29" customWidth="1"/>
    <col min="8" max="16384" width="8.83203125" style="29"/>
  </cols>
  <sheetData>
    <row r="1" spans="1:5" ht="17.149999999999999" customHeight="1">
      <c r="E1" s="9" t="s">
        <v>207</v>
      </c>
    </row>
    <row r="2" spans="1:5" ht="21">
      <c r="A2" s="135" t="s">
        <v>403</v>
      </c>
      <c r="B2" s="136"/>
      <c r="C2" s="136"/>
      <c r="D2" s="136"/>
      <c r="E2" s="136"/>
    </row>
    <row r="3" spans="1:5" ht="13">
      <c r="A3" s="137" t="s">
        <v>472</v>
      </c>
      <c r="B3" s="136"/>
      <c r="C3" s="136"/>
      <c r="D3" s="136"/>
      <c r="E3" s="136"/>
    </row>
    <row r="4" spans="1:5" ht="13">
      <c r="A4" s="137" t="s">
        <v>473</v>
      </c>
      <c r="B4" s="136"/>
      <c r="C4" s="136"/>
      <c r="D4" s="136"/>
      <c r="E4" s="136"/>
    </row>
    <row r="5" spans="1:5" ht="13">
      <c r="A5" s="10" t="s">
        <v>405</v>
      </c>
    </row>
    <row r="6" spans="1:5" ht="17.149999999999999" customHeight="1">
      <c r="A6" s="10" t="s">
        <v>393</v>
      </c>
      <c r="E6" s="11" t="s">
        <v>110</v>
      </c>
    </row>
    <row r="7" spans="1:5" ht="27" customHeight="1">
      <c r="A7" s="33" t="s">
        <v>111</v>
      </c>
      <c r="B7" s="33" t="s">
        <v>10</v>
      </c>
      <c r="C7" s="33" t="s">
        <v>208</v>
      </c>
      <c r="D7" s="33" t="s">
        <v>209</v>
      </c>
      <c r="E7" s="33"/>
    </row>
    <row r="8" spans="1:5" ht="17.149999999999999" customHeight="1">
      <c r="A8" s="34" t="s">
        <v>210</v>
      </c>
      <c r="B8" s="35">
        <v>435088745104</v>
      </c>
      <c r="C8" s="35">
        <v>565681604502</v>
      </c>
      <c r="D8" s="35">
        <v>-130592859398</v>
      </c>
      <c r="E8" s="36"/>
    </row>
    <row r="9" spans="1:5" ht="17.149999999999999" customHeight="1">
      <c r="A9" s="30" t="s">
        <v>211</v>
      </c>
      <c r="B9" s="31">
        <v>-108021491721</v>
      </c>
      <c r="C9" s="32"/>
      <c r="D9" s="31">
        <v>-108021491721</v>
      </c>
      <c r="E9" s="32"/>
    </row>
    <row r="10" spans="1:5" ht="17.149999999999999" customHeight="1">
      <c r="A10" s="30" t="s">
        <v>212</v>
      </c>
      <c r="B10" s="31">
        <v>92741885920</v>
      </c>
      <c r="C10" s="32"/>
      <c r="D10" s="31">
        <v>92741885920</v>
      </c>
      <c r="E10" s="32"/>
    </row>
    <row r="11" spans="1:5" ht="17.149999999999999" customHeight="1">
      <c r="A11" s="30" t="s">
        <v>213</v>
      </c>
      <c r="B11" s="31">
        <v>69679517924</v>
      </c>
      <c r="C11" s="32"/>
      <c r="D11" s="31">
        <v>69679517924</v>
      </c>
      <c r="E11" s="32"/>
    </row>
    <row r="12" spans="1:5" ht="17.149999999999999" customHeight="1">
      <c r="A12" s="30" t="s">
        <v>214</v>
      </c>
      <c r="B12" s="31">
        <v>23062367996</v>
      </c>
      <c r="C12" s="32"/>
      <c r="D12" s="31">
        <v>23062367996</v>
      </c>
      <c r="E12" s="32"/>
    </row>
    <row r="13" spans="1:5" ht="17.149999999999999" customHeight="1">
      <c r="A13" s="34" t="s">
        <v>215</v>
      </c>
      <c r="B13" s="35">
        <v>-15279605801</v>
      </c>
      <c r="C13" s="36"/>
      <c r="D13" s="35">
        <v>-15279605801</v>
      </c>
      <c r="E13" s="36"/>
    </row>
    <row r="14" spans="1:5" ht="17.149999999999999" customHeight="1">
      <c r="A14" s="30" t="s">
        <v>216</v>
      </c>
      <c r="B14" s="32"/>
      <c r="C14" s="31">
        <v>-11937692111</v>
      </c>
      <c r="D14" s="31">
        <v>11937692111</v>
      </c>
      <c r="E14" s="32"/>
    </row>
    <row r="15" spans="1:5" ht="17.149999999999999" customHeight="1">
      <c r="A15" s="30" t="s">
        <v>217</v>
      </c>
      <c r="B15" s="32"/>
      <c r="C15" s="31">
        <v>13523871610</v>
      </c>
      <c r="D15" s="31">
        <v>-13523871610</v>
      </c>
      <c r="E15" s="32"/>
    </row>
    <row r="16" spans="1:5" ht="17.149999999999999" customHeight="1">
      <c r="A16" s="30" t="s">
        <v>218</v>
      </c>
      <c r="B16" s="32"/>
      <c r="C16" s="31">
        <v>-22163435041</v>
      </c>
      <c r="D16" s="31">
        <v>22163435041</v>
      </c>
      <c r="E16" s="32"/>
    </row>
    <row r="17" spans="1:5" ht="17.149999999999999" customHeight="1">
      <c r="A17" s="30" t="s">
        <v>219</v>
      </c>
      <c r="B17" s="32"/>
      <c r="C17" s="31">
        <v>831515540</v>
      </c>
      <c r="D17" s="31">
        <v>-831515540</v>
      </c>
      <c r="E17" s="32"/>
    </row>
    <row r="18" spans="1:5" ht="17.149999999999999" customHeight="1">
      <c r="A18" s="30" t="s">
        <v>220</v>
      </c>
      <c r="B18" s="32"/>
      <c r="C18" s="31">
        <v>-4129644220</v>
      </c>
      <c r="D18" s="31">
        <v>4129644220</v>
      </c>
      <c r="E18" s="32"/>
    </row>
    <row r="19" spans="1:5" ht="17.149999999999999" customHeight="1">
      <c r="A19" s="30" t="s">
        <v>221</v>
      </c>
      <c r="B19" s="31" t="s">
        <v>25</v>
      </c>
      <c r="C19" s="31" t="s">
        <v>25</v>
      </c>
      <c r="D19" s="32"/>
      <c r="E19" s="32"/>
    </row>
    <row r="20" spans="1:5" ht="17.149999999999999" customHeight="1">
      <c r="A20" s="30" t="s">
        <v>222</v>
      </c>
      <c r="B20" s="31">
        <v>-215633159</v>
      </c>
      <c r="C20" s="31">
        <v>-215633159</v>
      </c>
      <c r="D20" s="32"/>
      <c r="E20" s="32"/>
    </row>
    <row r="21" spans="1:5" ht="17.149999999999999" customHeight="1">
      <c r="A21" s="30" t="s">
        <v>223</v>
      </c>
      <c r="B21" s="31" t="s">
        <v>25</v>
      </c>
      <c r="C21" s="31" t="s">
        <v>25</v>
      </c>
      <c r="D21" s="31" t="s">
        <v>25</v>
      </c>
      <c r="E21" s="32"/>
    </row>
    <row r="22" spans="1:5" ht="17.149999999999999" customHeight="1">
      <c r="A22" s="34" t="s">
        <v>224</v>
      </c>
      <c r="B22" s="35">
        <v>-15495238960</v>
      </c>
      <c r="C22" s="35">
        <v>-12153325270</v>
      </c>
      <c r="D22" s="35">
        <v>-3341913690</v>
      </c>
      <c r="E22" s="36"/>
    </row>
    <row r="23" spans="1:5" ht="17.149999999999999" customHeight="1">
      <c r="A23" s="34" t="s">
        <v>225</v>
      </c>
      <c r="B23" s="35">
        <v>419593506144</v>
      </c>
      <c r="C23" s="35">
        <v>553528279232</v>
      </c>
      <c r="D23" s="35">
        <v>-133934773088</v>
      </c>
      <c r="E23" s="36"/>
    </row>
    <row r="24" spans="1:5" ht="17.149999999999999" customHeight="1">
      <c r="A24" s="12"/>
      <c r="B24" s="12"/>
      <c r="C24" s="12"/>
      <c r="D24" s="12"/>
      <c r="E24" s="12"/>
    </row>
    <row r="25" spans="1:5">
      <c r="A25" s="3"/>
    </row>
    <row r="26" spans="1:5">
      <c r="A26" s="3"/>
    </row>
    <row r="27" spans="1:5">
      <c r="A27" s="3"/>
    </row>
  </sheetData>
  <mergeCells count="3">
    <mergeCell ref="A2:E2"/>
    <mergeCell ref="A3:E3"/>
    <mergeCell ref="A4:E4"/>
  </mergeCells>
  <phoneticPr fontId="11"/>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25"/>
  <sheetViews>
    <sheetView topLeftCell="C1" zoomScaleNormal="100" workbookViewId="0">
      <selection activeCell="C9" sqref="C9"/>
    </sheetView>
  </sheetViews>
  <sheetFormatPr defaultColWidth="8.83203125" defaultRowHeight="11"/>
  <cols>
    <col min="1" max="1" width="30.83203125" style="45" customWidth="1"/>
    <col min="2" max="11" width="15.83203125" style="45" customWidth="1"/>
    <col min="12" max="16384" width="8.83203125" style="45"/>
  </cols>
  <sheetData>
    <row r="1" spans="1:10" ht="21">
      <c r="A1" s="98" t="s">
        <v>340</v>
      </c>
      <c r="B1" s="98"/>
      <c r="C1" s="98"/>
      <c r="D1" s="98"/>
      <c r="E1" s="98"/>
      <c r="F1" s="98"/>
      <c r="G1" s="98"/>
      <c r="H1" s="98"/>
      <c r="I1" s="98"/>
      <c r="J1" s="98"/>
    </row>
    <row r="2" spans="1:10" ht="13">
      <c r="A2" s="46" t="s">
        <v>405</v>
      </c>
      <c r="B2" s="46"/>
      <c r="C2" s="46"/>
      <c r="D2" s="46"/>
      <c r="E2" s="46"/>
      <c r="F2" s="46"/>
      <c r="G2" s="46"/>
      <c r="H2" s="46"/>
      <c r="I2" s="46"/>
      <c r="J2" s="47" t="s">
        <v>503</v>
      </c>
    </row>
    <row r="3" spans="1:10" ht="13">
      <c r="A3" s="46" t="s">
        <v>393</v>
      </c>
      <c r="B3" s="46"/>
      <c r="C3" s="46"/>
      <c r="D3" s="46"/>
      <c r="E3" s="46"/>
      <c r="F3" s="46"/>
      <c r="G3" s="46"/>
      <c r="H3" s="46"/>
      <c r="I3" s="46"/>
      <c r="J3" s="46"/>
    </row>
    <row r="4" spans="1:10" ht="13">
      <c r="A4" s="46"/>
      <c r="B4" s="46"/>
      <c r="C4" s="46"/>
      <c r="D4" s="46"/>
      <c r="E4" s="46"/>
      <c r="F4" s="46"/>
      <c r="G4" s="46"/>
      <c r="H4" s="46"/>
      <c r="I4" s="46"/>
      <c r="J4" s="47" t="s">
        <v>110</v>
      </c>
    </row>
    <row r="5" spans="1:10" ht="22">
      <c r="A5" s="48" t="s">
        <v>80</v>
      </c>
      <c r="B5" s="49" t="s">
        <v>341</v>
      </c>
      <c r="C5" s="48" t="s">
        <v>342</v>
      </c>
      <c r="D5" s="48" t="s">
        <v>343</v>
      </c>
      <c r="E5" s="48" t="s">
        <v>344</v>
      </c>
      <c r="F5" s="48" t="s">
        <v>345</v>
      </c>
      <c r="G5" s="48" t="s">
        <v>346</v>
      </c>
      <c r="H5" s="48" t="s">
        <v>347</v>
      </c>
      <c r="I5" s="48" t="s">
        <v>31</v>
      </c>
      <c r="J5" s="48" t="s">
        <v>10</v>
      </c>
    </row>
    <row r="6" spans="1:10" ht="13.5" customHeight="1">
      <c r="A6" s="50" t="s">
        <v>329</v>
      </c>
      <c r="B6" s="60">
        <v>17826944150</v>
      </c>
      <c r="C6" s="60">
        <v>82567385359</v>
      </c>
      <c r="D6" s="60">
        <v>10540459134</v>
      </c>
      <c r="E6" s="60">
        <v>16409477781</v>
      </c>
      <c r="F6" s="60">
        <v>7635669295</v>
      </c>
      <c r="G6" s="60">
        <v>5904455007</v>
      </c>
      <c r="H6" s="60">
        <v>29525935903</v>
      </c>
      <c r="I6" s="60">
        <v>774921983</v>
      </c>
      <c r="J6" s="60">
        <v>171185248612</v>
      </c>
    </row>
    <row r="7" spans="1:10" ht="13.5" customHeight="1">
      <c r="A7" s="50" t="s">
        <v>330</v>
      </c>
      <c r="B7" s="60">
        <v>12114491922</v>
      </c>
      <c r="C7" s="60">
        <v>30446891264</v>
      </c>
      <c r="D7" s="60">
        <v>4205338918</v>
      </c>
      <c r="E7" s="60">
        <v>3791665697</v>
      </c>
      <c r="F7" s="60">
        <v>2714121775</v>
      </c>
      <c r="G7" s="60">
        <v>1218484860</v>
      </c>
      <c r="H7" s="60">
        <v>11032076034</v>
      </c>
      <c r="I7" s="60">
        <v>25366164</v>
      </c>
      <c r="J7" s="60">
        <v>65548436634</v>
      </c>
    </row>
    <row r="8" spans="1:10" ht="13.5" customHeight="1">
      <c r="A8" s="50" t="s">
        <v>331</v>
      </c>
      <c r="B8" s="60" t="s">
        <v>25</v>
      </c>
      <c r="C8" s="60" t="s">
        <v>25</v>
      </c>
      <c r="D8" s="60" t="s">
        <v>25</v>
      </c>
      <c r="E8" s="60" t="s">
        <v>25</v>
      </c>
      <c r="F8" s="60">
        <v>2570880000</v>
      </c>
      <c r="G8" s="60" t="s">
        <v>25</v>
      </c>
      <c r="H8" s="60" t="s">
        <v>25</v>
      </c>
      <c r="I8" s="60" t="s">
        <v>25</v>
      </c>
      <c r="J8" s="60">
        <v>2570880000</v>
      </c>
    </row>
    <row r="9" spans="1:10" ht="13.5" customHeight="1">
      <c r="A9" s="50" t="s">
        <v>332</v>
      </c>
      <c r="B9" s="60">
        <v>5422414608</v>
      </c>
      <c r="C9" s="60">
        <v>50176759029</v>
      </c>
      <c r="D9" s="60">
        <v>6206130474</v>
      </c>
      <c r="E9" s="60">
        <v>12424269357</v>
      </c>
      <c r="F9" s="60">
        <v>1597492229</v>
      </c>
      <c r="G9" s="60">
        <v>3581298576</v>
      </c>
      <c r="H9" s="60">
        <v>18137528672</v>
      </c>
      <c r="I9" s="60">
        <v>632374767</v>
      </c>
      <c r="J9" s="60">
        <v>98178267712</v>
      </c>
    </row>
    <row r="10" spans="1:10" ht="13.5" customHeight="1">
      <c r="A10" s="50" t="s">
        <v>333</v>
      </c>
      <c r="B10" s="60">
        <v>91737618</v>
      </c>
      <c r="C10" s="60">
        <v>1786551974</v>
      </c>
      <c r="D10" s="60">
        <v>128989742</v>
      </c>
      <c r="E10" s="60">
        <v>180029987</v>
      </c>
      <c r="F10" s="60">
        <v>272673841</v>
      </c>
      <c r="G10" s="60">
        <v>790373211</v>
      </c>
      <c r="H10" s="60">
        <v>289318744</v>
      </c>
      <c r="I10" s="60">
        <v>63443852</v>
      </c>
      <c r="J10" s="60">
        <v>3603118969</v>
      </c>
    </row>
    <row r="11" spans="1:10" ht="13.5" customHeight="1">
      <c r="A11" s="50" t="s">
        <v>334</v>
      </c>
      <c r="B11" s="60">
        <v>2</v>
      </c>
      <c r="C11" s="60" t="s">
        <v>25</v>
      </c>
      <c r="D11" s="60" t="s">
        <v>25</v>
      </c>
      <c r="E11" s="60" t="s">
        <v>25</v>
      </c>
      <c r="F11" s="60" t="s">
        <v>25</v>
      </c>
      <c r="G11" s="60" t="s">
        <v>25</v>
      </c>
      <c r="H11" s="60" t="s">
        <v>25</v>
      </c>
      <c r="I11" s="60" t="s">
        <v>25</v>
      </c>
      <c r="J11" s="60">
        <v>2</v>
      </c>
    </row>
    <row r="12" spans="1:10" ht="13.5" customHeight="1">
      <c r="A12" s="50" t="s">
        <v>335</v>
      </c>
      <c r="B12" s="60" t="s">
        <v>25</v>
      </c>
      <c r="C12" s="60" t="s">
        <v>25</v>
      </c>
      <c r="D12" s="60" t="s">
        <v>25</v>
      </c>
      <c r="E12" s="60" t="s">
        <v>25</v>
      </c>
      <c r="F12" s="60" t="s">
        <v>25</v>
      </c>
      <c r="G12" s="60" t="s">
        <v>25</v>
      </c>
      <c r="H12" s="60" t="s">
        <v>25</v>
      </c>
      <c r="I12" s="60" t="s">
        <v>25</v>
      </c>
      <c r="J12" s="60" t="s">
        <v>25</v>
      </c>
    </row>
    <row r="13" spans="1:10" ht="13.5" customHeight="1">
      <c r="A13" s="50" t="s">
        <v>336</v>
      </c>
      <c r="B13" s="60" t="s">
        <v>25</v>
      </c>
      <c r="C13" s="60" t="s">
        <v>25</v>
      </c>
      <c r="D13" s="60" t="s">
        <v>25</v>
      </c>
      <c r="E13" s="60" t="s">
        <v>25</v>
      </c>
      <c r="F13" s="60" t="s">
        <v>25</v>
      </c>
      <c r="G13" s="60" t="s">
        <v>25</v>
      </c>
      <c r="H13" s="60" t="s">
        <v>25</v>
      </c>
      <c r="I13" s="60" t="s">
        <v>25</v>
      </c>
      <c r="J13" s="60" t="s">
        <v>25</v>
      </c>
    </row>
    <row r="14" spans="1:10" ht="13.5" customHeight="1">
      <c r="A14" s="50" t="s">
        <v>61</v>
      </c>
      <c r="B14" s="60" t="s">
        <v>25</v>
      </c>
      <c r="C14" s="60" t="s">
        <v>25</v>
      </c>
      <c r="D14" s="60" t="s">
        <v>25</v>
      </c>
      <c r="E14" s="60" t="s">
        <v>25</v>
      </c>
      <c r="F14" s="60" t="s">
        <v>25</v>
      </c>
      <c r="G14" s="60" t="s">
        <v>25</v>
      </c>
      <c r="H14" s="60" t="s">
        <v>25</v>
      </c>
      <c r="I14" s="60" t="s">
        <v>25</v>
      </c>
      <c r="J14" s="60" t="s">
        <v>25</v>
      </c>
    </row>
    <row r="15" spans="1:10" ht="13.5" customHeight="1">
      <c r="A15" s="50" t="s">
        <v>337</v>
      </c>
      <c r="B15" s="60">
        <v>198300000</v>
      </c>
      <c r="C15" s="60">
        <v>157183092</v>
      </c>
      <c r="D15" s="60" t="s">
        <v>25</v>
      </c>
      <c r="E15" s="60">
        <v>13512740</v>
      </c>
      <c r="F15" s="60">
        <v>480501450</v>
      </c>
      <c r="G15" s="60">
        <v>314298360</v>
      </c>
      <c r="H15" s="60">
        <v>67012453</v>
      </c>
      <c r="I15" s="60">
        <v>53737200</v>
      </c>
      <c r="J15" s="60">
        <v>1284545295</v>
      </c>
    </row>
    <row r="16" spans="1:10" ht="13.5" customHeight="1">
      <c r="A16" s="50" t="s">
        <v>338</v>
      </c>
      <c r="B16" s="60">
        <v>268105260981</v>
      </c>
      <c r="C16" s="60">
        <v>25452338</v>
      </c>
      <c r="D16" s="60">
        <v>4978475</v>
      </c>
      <c r="E16" s="60">
        <v>134953602</v>
      </c>
      <c r="F16" s="60">
        <v>15451102789</v>
      </c>
      <c r="G16" s="60">
        <v>13974003</v>
      </c>
      <c r="H16" s="60">
        <v>258591696</v>
      </c>
      <c r="I16" s="60">
        <v>151451044</v>
      </c>
      <c r="J16" s="60">
        <v>284145764928</v>
      </c>
    </row>
    <row r="17" spans="1:10" ht="13.5" customHeight="1">
      <c r="A17" s="50" t="s">
        <v>330</v>
      </c>
      <c r="B17" s="60">
        <v>40932896604</v>
      </c>
      <c r="C17" s="60">
        <v>5377900</v>
      </c>
      <c r="D17" s="60" t="s">
        <v>25</v>
      </c>
      <c r="E17" s="60">
        <v>10517136</v>
      </c>
      <c r="F17" s="60">
        <v>7164610123</v>
      </c>
      <c r="G17" s="60">
        <v>13195003</v>
      </c>
      <c r="H17" s="60">
        <v>258324028</v>
      </c>
      <c r="I17" s="60">
        <v>26604798</v>
      </c>
      <c r="J17" s="60">
        <v>48411525592</v>
      </c>
    </row>
    <row r="18" spans="1:10" ht="13.5" customHeight="1">
      <c r="A18" s="50" t="s">
        <v>332</v>
      </c>
      <c r="B18" s="60">
        <v>903500315</v>
      </c>
      <c r="C18" s="60">
        <v>15227302</v>
      </c>
      <c r="D18" s="60" t="s">
        <v>25</v>
      </c>
      <c r="E18" s="60">
        <v>3505261</v>
      </c>
      <c r="F18" s="60">
        <v>4381962</v>
      </c>
      <c r="G18" s="60" t="s">
        <v>25</v>
      </c>
      <c r="H18" s="60">
        <v>1</v>
      </c>
      <c r="I18" s="60" t="s">
        <v>25</v>
      </c>
      <c r="J18" s="60">
        <v>926614841</v>
      </c>
    </row>
    <row r="19" spans="1:10" ht="13.5" customHeight="1">
      <c r="A19" s="50" t="s">
        <v>333</v>
      </c>
      <c r="B19" s="60">
        <v>223126705447</v>
      </c>
      <c r="C19" s="60">
        <v>4847136</v>
      </c>
      <c r="D19" s="60">
        <v>4978475</v>
      </c>
      <c r="E19" s="60">
        <v>102673167</v>
      </c>
      <c r="F19" s="60">
        <v>8254271597</v>
      </c>
      <c r="G19" s="60" t="s">
        <v>25</v>
      </c>
      <c r="H19" s="60">
        <v>267667</v>
      </c>
      <c r="I19" s="60">
        <v>120858246</v>
      </c>
      <c r="J19" s="60">
        <v>231614601735</v>
      </c>
    </row>
    <row r="20" spans="1:10" ht="13.5" customHeight="1">
      <c r="A20" s="50" t="s">
        <v>61</v>
      </c>
      <c r="B20" s="60">
        <v>29189068</v>
      </c>
      <c r="C20" s="60" t="s">
        <v>25</v>
      </c>
      <c r="D20" s="60" t="s">
        <v>25</v>
      </c>
      <c r="E20" s="60" t="s">
        <v>25</v>
      </c>
      <c r="F20" s="60" t="s">
        <v>25</v>
      </c>
      <c r="G20" s="60" t="s">
        <v>25</v>
      </c>
      <c r="H20" s="60" t="s">
        <v>25</v>
      </c>
      <c r="I20" s="60" t="s">
        <v>25</v>
      </c>
      <c r="J20" s="60">
        <v>29189068</v>
      </c>
    </row>
    <row r="21" spans="1:10" ht="13.5" customHeight="1">
      <c r="A21" s="50" t="s">
        <v>337</v>
      </c>
      <c r="B21" s="60">
        <v>3112969547</v>
      </c>
      <c r="C21" s="60" t="s">
        <v>25</v>
      </c>
      <c r="D21" s="60" t="s">
        <v>25</v>
      </c>
      <c r="E21" s="60">
        <v>18258038</v>
      </c>
      <c r="F21" s="60">
        <v>27839107</v>
      </c>
      <c r="G21" s="60">
        <v>779000</v>
      </c>
      <c r="H21" s="60" t="s">
        <v>25</v>
      </c>
      <c r="I21" s="60">
        <v>3988000</v>
      </c>
      <c r="J21" s="60">
        <v>3163833692</v>
      </c>
    </row>
    <row r="22" spans="1:10" ht="13.5" customHeight="1">
      <c r="A22" s="50" t="s">
        <v>339</v>
      </c>
      <c r="B22" s="60">
        <v>1073765239</v>
      </c>
      <c r="C22" s="60">
        <v>244496173</v>
      </c>
      <c r="D22" s="60">
        <v>37122331</v>
      </c>
      <c r="E22" s="60">
        <v>31455735</v>
      </c>
      <c r="F22" s="60">
        <v>33271808</v>
      </c>
      <c r="G22" s="60">
        <v>459563790</v>
      </c>
      <c r="H22" s="60">
        <v>158082085</v>
      </c>
      <c r="I22" s="60">
        <v>108010507</v>
      </c>
      <c r="J22" s="60">
        <v>2146592338</v>
      </c>
    </row>
    <row r="23" spans="1:10" ht="13.5" customHeight="1">
      <c r="A23" s="50" t="s">
        <v>10</v>
      </c>
      <c r="B23" s="60">
        <v>287005970370</v>
      </c>
      <c r="C23" s="60">
        <v>82837333870</v>
      </c>
      <c r="D23" s="60">
        <v>10582559940</v>
      </c>
      <c r="E23" s="60">
        <v>16575887118</v>
      </c>
      <c r="F23" s="60">
        <v>23120043892</v>
      </c>
      <c r="G23" s="60">
        <v>6377992800</v>
      </c>
      <c r="H23" s="60">
        <v>29942609684</v>
      </c>
      <c r="I23" s="60">
        <v>1034383534</v>
      </c>
      <c r="J23" s="60">
        <v>457477605878</v>
      </c>
    </row>
    <row r="24" spans="1:10" ht="13.5" customHeight="1"/>
    <row r="25" spans="1:10" ht="13.5" customHeight="1"/>
  </sheetData>
  <mergeCells count="1">
    <mergeCell ref="A1:J1"/>
  </mergeCells>
  <phoneticPr fontId="11"/>
  <printOptions horizontalCentered="1"/>
  <pageMargins left="0.59055118110236227" right="0.39370078740157483" top="0.39370078740157483" bottom="0.39370078740157483" header="0.19685039370078741" footer="0.19685039370078741"/>
  <pageSetup paperSize="9" scale="72" fitToHeight="0"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3203125" defaultRowHeight="11"/>
  <cols>
    <col min="1" max="1" width="42.83203125" style="29" customWidth="1"/>
    <col min="2" max="3" width="8.83203125" style="29" hidden="1" customWidth="1"/>
    <col min="4" max="4" width="10.83203125" style="29" customWidth="1"/>
    <col min="5" max="5" width="15.83203125" style="29" customWidth="1"/>
    <col min="6" max="7" width="30.83203125" style="29" customWidth="1"/>
    <col min="8" max="16384" width="8.83203125" style="29"/>
  </cols>
  <sheetData>
    <row r="1" spans="1:5" ht="17.149999999999999" customHeight="1">
      <c r="E1" s="9" t="s">
        <v>226</v>
      </c>
    </row>
    <row r="2" spans="1:5" ht="21">
      <c r="A2" s="135" t="s">
        <v>402</v>
      </c>
      <c r="B2" s="136"/>
      <c r="C2" s="136"/>
      <c r="D2" s="136"/>
      <c r="E2" s="136"/>
    </row>
    <row r="3" spans="1:5" ht="13">
      <c r="A3" s="137" t="s">
        <v>472</v>
      </c>
      <c r="B3" s="136"/>
      <c r="C3" s="136"/>
      <c r="D3" s="136"/>
      <c r="E3" s="136"/>
    </row>
    <row r="4" spans="1:5" ht="13">
      <c r="A4" s="137" t="s">
        <v>473</v>
      </c>
      <c r="B4" s="136"/>
      <c r="C4" s="136"/>
      <c r="D4" s="136"/>
      <c r="E4" s="136"/>
    </row>
    <row r="5" spans="1:5" ht="13">
      <c r="A5" s="10" t="s">
        <v>405</v>
      </c>
    </row>
    <row r="6" spans="1:5" ht="17.149999999999999" customHeight="1">
      <c r="A6" s="10" t="s">
        <v>393</v>
      </c>
      <c r="E6" s="11" t="s">
        <v>110</v>
      </c>
    </row>
    <row r="7" spans="1:5" ht="27" customHeight="1">
      <c r="A7" s="141" t="s">
        <v>111</v>
      </c>
      <c r="B7" s="141"/>
      <c r="C7" s="141"/>
      <c r="D7" s="141" t="s">
        <v>95</v>
      </c>
      <c r="E7" s="141"/>
    </row>
    <row r="8" spans="1:5" ht="17.149999999999999" customHeight="1">
      <c r="A8" s="138" t="s">
        <v>227</v>
      </c>
      <c r="B8" s="138"/>
      <c r="C8" s="138"/>
      <c r="D8" s="140"/>
      <c r="E8" s="140"/>
    </row>
    <row r="9" spans="1:5" ht="17.149999999999999" customHeight="1">
      <c r="A9" s="138" t="s">
        <v>228</v>
      </c>
      <c r="B9" s="138"/>
      <c r="C9" s="138"/>
      <c r="D9" s="139">
        <v>89121619184</v>
      </c>
      <c r="E9" s="140"/>
    </row>
    <row r="10" spans="1:5" ht="17.149999999999999" customHeight="1">
      <c r="A10" s="138" t="s">
        <v>229</v>
      </c>
      <c r="B10" s="138"/>
      <c r="C10" s="138"/>
      <c r="D10" s="139">
        <v>41469247132</v>
      </c>
      <c r="E10" s="140"/>
    </row>
    <row r="11" spans="1:5" ht="17.149999999999999" customHeight="1">
      <c r="A11" s="138" t="s">
        <v>230</v>
      </c>
      <c r="B11" s="138"/>
      <c r="C11" s="138"/>
      <c r="D11" s="139">
        <v>18842877881</v>
      </c>
      <c r="E11" s="140"/>
    </row>
    <row r="12" spans="1:5" ht="17.149999999999999" customHeight="1">
      <c r="A12" s="138" t="s">
        <v>231</v>
      </c>
      <c r="B12" s="138"/>
      <c r="C12" s="138"/>
      <c r="D12" s="139">
        <v>21754328879</v>
      </c>
      <c r="E12" s="140"/>
    </row>
    <row r="13" spans="1:5" ht="17.149999999999999" customHeight="1">
      <c r="A13" s="138" t="s">
        <v>232</v>
      </c>
      <c r="B13" s="138"/>
      <c r="C13" s="138"/>
      <c r="D13" s="139">
        <v>505807745</v>
      </c>
      <c r="E13" s="140"/>
    </row>
    <row r="14" spans="1:5" ht="17.149999999999999" customHeight="1">
      <c r="A14" s="138" t="s">
        <v>233</v>
      </c>
      <c r="B14" s="138"/>
      <c r="C14" s="138"/>
      <c r="D14" s="139">
        <v>366232627</v>
      </c>
      <c r="E14" s="140"/>
    </row>
    <row r="15" spans="1:5" ht="17.149999999999999" customHeight="1">
      <c r="A15" s="138" t="s">
        <v>234</v>
      </c>
      <c r="B15" s="138"/>
      <c r="C15" s="138"/>
      <c r="D15" s="139">
        <v>47652372052</v>
      </c>
      <c r="E15" s="140"/>
    </row>
    <row r="16" spans="1:5" ht="17.149999999999999" customHeight="1">
      <c r="A16" s="138" t="s">
        <v>235</v>
      </c>
      <c r="B16" s="138"/>
      <c r="C16" s="138"/>
      <c r="D16" s="139">
        <v>11351893809</v>
      </c>
      <c r="E16" s="140"/>
    </row>
    <row r="17" spans="1:5" ht="17.149999999999999" customHeight="1">
      <c r="A17" s="138" t="s">
        <v>236</v>
      </c>
      <c r="B17" s="138"/>
      <c r="C17" s="138"/>
      <c r="D17" s="139">
        <v>20050204124</v>
      </c>
      <c r="E17" s="140"/>
    </row>
    <row r="18" spans="1:5" ht="17.149999999999999" customHeight="1">
      <c r="A18" s="138" t="s">
        <v>237</v>
      </c>
      <c r="B18" s="138"/>
      <c r="C18" s="138"/>
      <c r="D18" s="139">
        <v>16170107000</v>
      </c>
      <c r="E18" s="140"/>
    </row>
    <row r="19" spans="1:5" ht="17.149999999999999" customHeight="1">
      <c r="A19" s="138" t="s">
        <v>233</v>
      </c>
      <c r="B19" s="138"/>
      <c r="C19" s="138"/>
      <c r="D19" s="139">
        <v>80167119</v>
      </c>
      <c r="E19" s="140"/>
    </row>
    <row r="20" spans="1:5" ht="17.149999999999999" customHeight="1">
      <c r="A20" s="138" t="s">
        <v>238</v>
      </c>
      <c r="B20" s="138"/>
      <c r="C20" s="138"/>
      <c r="D20" s="139">
        <v>94596345120</v>
      </c>
      <c r="E20" s="140"/>
    </row>
    <row r="21" spans="1:5" ht="17.149999999999999" customHeight="1">
      <c r="A21" s="138" t="s">
        <v>239</v>
      </c>
      <c r="B21" s="138"/>
      <c r="C21" s="138"/>
      <c r="D21" s="139">
        <v>69591609347</v>
      </c>
      <c r="E21" s="140"/>
    </row>
    <row r="22" spans="1:5" ht="17.149999999999999" customHeight="1">
      <c r="A22" s="138" t="s">
        <v>240</v>
      </c>
      <c r="B22" s="138"/>
      <c r="C22" s="138"/>
      <c r="D22" s="139">
        <v>21341975738</v>
      </c>
      <c r="E22" s="140"/>
    </row>
    <row r="23" spans="1:5" ht="17.149999999999999" customHeight="1">
      <c r="A23" s="138" t="s">
        <v>241</v>
      </c>
      <c r="B23" s="138"/>
      <c r="C23" s="138"/>
      <c r="D23" s="139">
        <v>1978338145</v>
      </c>
      <c r="E23" s="140"/>
    </row>
    <row r="24" spans="1:5" ht="17.149999999999999" customHeight="1">
      <c r="A24" s="138" t="s">
        <v>242</v>
      </c>
      <c r="B24" s="138"/>
      <c r="C24" s="138"/>
      <c r="D24" s="139">
        <v>1684421890</v>
      </c>
      <c r="E24" s="140"/>
    </row>
    <row r="25" spans="1:5" ht="17.149999999999999" customHeight="1">
      <c r="A25" s="138" t="s">
        <v>243</v>
      </c>
      <c r="B25" s="138"/>
      <c r="C25" s="138"/>
      <c r="D25" s="139">
        <v>501617789</v>
      </c>
      <c r="E25" s="140"/>
    </row>
    <row r="26" spans="1:5" ht="17.149999999999999" customHeight="1">
      <c r="A26" s="138" t="s">
        <v>244</v>
      </c>
      <c r="B26" s="138"/>
      <c r="C26" s="138"/>
      <c r="D26" s="139">
        <v>117716171</v>
      </c>
      <c r="E26" s="140"/>
    </row>
    <row r="27" spans="1:5" ht="17.149999999999999" customHeight="1">
      <c r="A27" s="138" t="s">
        <v>245</v>
      </c>
      <c r="B27" s="138"/>
      <c r="C27" s="138"/>
      <c r="D27" s="139">
        <v>383901618</v>
      </c>
      <c r="E27" s="140"/>
    </row>
    <row r="28" spans="1:5" ht="17.149999999999999" customHeight="1">
      <c r="A28" s="138" t="s">
        <v>246</v>
      </c>
      <c r="B28" s="138"/>
      <c r="C28" s="138"/>
      <c r="D28" s="139">
        <v>62681858</v>
      </c>
      <c r="E28" s="140"/>
    </row>
    <row r="29" spans="1:5" ht="17.149999999999999" customHeight="1">
      <c r="A29" s="142" t="s">
        <v>247</v>
      </c>
      <c r="B29" s="142"/>
      <c r="C29" s="142"/>
      <c r="D29" s="143">
        <v>5035790005</v>
      </c>
      <c r="E29" s="144"/>
    </row>
    <row r="30" spans="1:5" ht="17.149999999999999" customHeight="1">
      <c r="A30" s="138" t="s">
        <v>248</v>
      </c>
      <c r="B30" s="138"/>
      <c r="C30" s="138"/>
      <c r="D30" s="140"/>
      <c r="E30" s="140"/>
    </row>
    <row r="31" spans="1:5" ht="17.149999999999999" customHeight="1">
      <c r="A31" s="138" t="s">
        <v>249</v>
      </c>
      <c r="B31" s="138"/>
      <c r="C31" s="138"/>
      <c r="D31" s="139">
        <v>13843418158</v>
      </c>
      <c r="E31" s="140"/>
    </row>
    <row r="32" spans="1:5" ht="17.149999999999999" customHeight="1">
      <c r="A32" s="138" t="s">
        <v>321</v>
      </c>
      <c r="B32" s="138"/>
      <c r="C32" s="138"/>
      <c r="D32" s="139">
        <v>13521662269</v>
      </c>
      <c r="E32" s="140"/>
    </row>
    <row r="33" spans="1:5" ht="17.149999999999999" customHeight="1">
      <c r="A33" s="138" t="s">
        <v>250</v>
      </c>
      <c r="B33" s="138"/>
      <c r="C33" s="138"/>
      <c r="D33" s="139">
        <v>249755889</v>
      </c>
      <c r="E33" s="140"/>
    </row>
    <row r="34" spans="1:5" ht="17.149999999999999" customHeight="1">
      <c r="A34" s="138" t="s">
        <v>251</v>
      </c>
      <c r="B34" s="138"/>
      <c r="C34" s="138"/>
      <c r="D34" s="139">
        <v>44300000</v>
      </c>
      <c r="E34" s="140"/>
    </row>
    <row r="35" spans="1:5" ht="17.149999999999999" customHeight="1">
      <c r="A35" s="138" t="s">
        <v>252</v>
      </c>
      <c r="B35" s="138"/>
      <c r="C35" s="138"/>
      <c r="D35" s="139">
        <v>27700000</v>
      </c>
      <c r="E35" s="140"/>
    </row>
    <row r="36" spans="1:5" ht="17.149999999999999" customHeight="1">
      <c r="A36" s="138" t="s">
        <v>245</v>
      </c>
      <c r="B36" s="138"/>
      <c r="C36" s="138"/>
      <c r="D36" s="139" t="s">
        <v>25</v>
      </c>
      <c r="E36" s="140"/>
    </row>
    <row r="37" spans="1:5" ht="17.149999999999999" customHeight="1">
      <c r="A37" s="138" t="s">
        <v>253</v>
      </c>
      <c r="B37" s="138"/>
      <c r="C37" s="138"/>
      <c r="D37" s="139">
        <v>5236136302</v>
      </c>
      <c r="E37" s="140"/>
    </row>
    <row r="38" spans="1:5" ht="17.149999999999999" customHeight="1">
      <c r="A38" s="138" t="s">
        <v>240</v>
      </c>
      <c r="B38" s="138"/>
      <c r="C38" s="138"/>
      <c r="D38" s="139">
        <v>1657710400</v>
      </c>
      <c r="E38" s="140"/>
    </row>
    <row r="39" spans="1:5" ht="17.149999999999999" customHeight="1">
      <c r="A39" s="138" t="s">
        <v>254</v>
      </c>
      <c r="B39" s="138"/>
      <c r="C39" s="138"/>
      <c r="D39" s="139">
        <v>3414466769</v>
      </c>
      <c r="E39" s="140"/>
    </row>
    <row r="40" spans="1:5" ht="17.149999999999999" customHeight="1">
      <c r="A40" s="138" t="s">
        <v>255</v>
      </c>
      <c r="B40" s="138"/>
      <c r="C40" s="138"/>
      <c r="D40" s="139">
        <v>128044778</v>
      </c>
      <c r="E40" s="140"/>
    </row>
    <row r="41" spans="1:5" ht="17.149999999999999" customHeight="1">
      <c r="A41" s="138" t="s">
        <v>256</v>
      </c>
      <c r="B41" s="138"/>
      <c r="C41" s="138"/>
      <c r="D41" s="139">
        <v>35914355</v>
      </c>
      <c r="E41" s="140"/>
    </row>
    <row r="42" spans="1:5" ht="17.149999999999999" customHeight="1">
      <c r="A42" s="138" t="s">
        <v>242</v>
      </c>
      <c r="B42" s="138"/>
      <c r="C42" s="138"/>
      <c r="D42" s="139" t="s">
        <v>25</v>
      </c>
      <c r="E42" s="140"/>
    </row>
    <row r="43" spans="1:5" ht="17.149999999999999" customHeight="1">
      <c r="A43" s="142" t="s">
        <v>257</v>
      </c>
      <c r="B43" s="142"/>
      <c r="C43" s="142"/>
      <c r="D43" s="143">
        <v>-8607281856</v>
      </c>
      <c r="E43" s="144"/>
    </row>
    <row r="44" spans="1:5" ht="17.149999999999999" customHeight="1">
      <c r="A44" s="138" t="s">
        <v>258</v>
      </c>
      <c r="B44" s="138"/>
      <c r="C44" s="138"/>
      <c r="D44" s="140"/>
      <c r="E44" s="140"/>
    </row>
    <row r="45" spans="1:5" ht="17.149999999999999" customHeight="1">
      <c r="A45" s="138" t="s">
        <v>259</v>
      </c>
      <c r="B45" s="138"/>
      <c r="C45" s="138"/>
      <c r="D45" s="139">
        <v>10349641728</v>
      </c>
      <c r="E45" s="140"/>
    </row>
    <row r="46" spans="1:5" ht="17.149999999999999" customHeight="1">
      <c r="A46" s="138" t="s">
        <v>260</v>
      </c>
      <c r="B46" s="138"/>
      <c r="C46" s="138"/>
      <c r="D46" s="139">
        <v>10349641728</v>
      </c>
      <c r="E46" s="140"/>
    </row>
    <row r="47" spans="1:5" ht="17.149999999999999" customHeight="1">
      <c r="A47" s="138" t="s">
        <v>245</v>
      </c>
      <c r="B47" s="138"/>
      <c r="C47" s="138"/>
      <c r="D47" s="139" t="s">
        <v>25</v>
      </c>
      <c r="E47" s="140"/>
    </row>
    <row r="48" spans="1:5" ht="17.149999999999999" customHeight="1">
      <c r="A48" s="138" t="s">
        <v>261</v>
      </c>
      <c r="B48" s="138"/>
      <c r="C48" s="138"/>
      <c r="D48" s="139">
        <v>13772000000</v>
      </c>
      <c r="E48" s="140"/>
    </row>
    <row r="49" spans="1:5" ht="17.149999999999999" customHeight="1">
      <c r="A49" s="138" t="s">
        <v>262</v>
      </c>
      <c r="B49" s="138"/>
      <c r="C49" s="138"/>
      <c r="D49" s="139">
        <v>13772000000</v>
      </c>
      <c r="E49" s="140"/>
    </row>
    <row r="50" spans="1:5" ht="17.149999999999999" customHeight="1">
      <c r="A50" s="138" t="s">
        <v>242</v>
      </c>
      <c r="B50" s="138"/>
      <c r="C50" s="138"/>
      <c r="D50" s="139" t="s">
        <v>25</v>
      </c>
      <c r="E50" s="140"/>
    </row>
    <row r="51" spans="1:5" ht="17.149999999999999" customHeight="1">
      <c r="A51" s="142" t="s">
        <v>263</v>
      </c>
      <c r="B51" s="142"/>
      <c r="C51" s="142"/>
      <c r="D51" s="143">
        <v>3422358272</v>
      </c>
      <c r="E51" s="144"/>
    </row>
    <row r="52" spans="1:5" ht="17.149999999999999" customHeight="1">
      <c r="A52" s="142" t="s">
        <v>264</v>
      </c>
      <c r="B52" s="142"/>
      <c r="C52" s="142"/>
      <c r="D52" s="143">
        <v>-149133579</v>
      </c>
      <c r="E52" s="144"/>
    </row>
    <row r="53" spans="1:5" ht="17.149999999999999" customHeight="1">
      <c r="A53" s="142" t="s">
        <v>265</v>
      </c>
      <c r="B53" s="142"/>
      <c r="C53" s="142"/>
      <c r="D53" s="143">
        <v>793198069</v>
      </c>
      <c r="E53" s="144"/>
    </row>
    <row r="54" spans="1:5" ht="17.149999999999999" customHeight="1">
      <c r="A54" s="142" t="s">
        <v>266</v>
      </c>
      <c r="B54" s="142"/>
      <c r="C54" s="142"/>
      <c r="D54" s="143">
        <v>644064490</v>
      </c>
      <c r="E54" s="144"/>
    </row>
    <row r="56" spans="1:5" ht="17.149999999999999" customHeight="1">
      <c r="A56" s="142" t="s">
        <v>267</v>
      </c>
      <c r="B56" s="142"/>
      <c r="C56" s="142"/>
      <c r="D56" s="143">
        <v>1211535982</v>
      </c>
      <c r="E56" s="144"/>
    </row>
    <row r="57" spans="1:5" ht="17.149999999999999" customHeight="1">
      <c r="A57" s="142" t="s">
        <v>268</v>
      </c>
      <c r="B57" s="142"/>
      <c r="C57" s="142"/>
      <c r="D57" s="143">
        <v>530104</v>
      </c>
      <c r="E57" s="144"/>
    </row>
    <row r="58" spans="1:5" ht="17.149999999999999" customHeight="1">
      <c r="A58" s="142" t="s">
        <v>269</v>
      </c>
      <c r="B58" s="142"/>
      <c r="C58" s="142"/>
      <c r="D58" s="143">
        <v>1212066086</v>
      </c>
      <c r="E58" s="144"/>
    </row>
    <row r="59" spans="1:5" ht="17.149999999999999" customHeight="1">
      <c r="A59" s="142" t="s">
        <v>270</v>
      </c>
      <c r="B59" s="142"/>
      <c r="C59" s="142"/>
      <c r="D59" s="143">
        <v>1856130576</v>
      </c>
      <c r="E59" s="144"/>
    </row>
    <row r="60" spans="1:5" ht="17.149999999999999"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11"/>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
  <cols>
    <col min="1" max="1" width="40.08203125" bestFit="1" customWidth="1"/>
    <col min="2" max="2" width="21.33203125" bestFit="1" customWidth="1"/>
    <col min="3" max="3" width="3.33203125" bestFit="1" customWidth="1"/>
    <col min="4" max="4" width="40.08203125" bestFit="1" customWidth="1"/>
    <col min="5" max="5" width="30.25" bestFit="1" customWidth="1"/>
    <col min="6" max="7" width="17.75" style="28" customWidth="1"/>
    <col min="8" max="8" width="9" style="4"/>
    <col min="9" max="9" width="12.75" bestFit="1" customWidth="1"/>
  </cols>
  <sheetData>
    <row r="1" spans="1:8" s="4" customFormat="1" ht="30" customHeight="1">
      <c r="A1" s="162" t="s">
        <v>277</v>
      </c>
      <c r="B1" s="162"/>
      <c r="C1" s="162"/>
      <c r="D1" s="162"/>
      <c r="E1" s="21" t="s">
        <v>273</v>
      </c>
      <c r="F1" s="22" t="s">
        <v>274</v>
      </c>
      <c r="G1" s="22" t="s">
        <v>275</v>
      </c>
      <c r="H1" s="6" t="s">
        <v>276</v>
      </c>
    </row>
    <row r="2" spans="1:8">
      <c r="A2" s="145" t="s">
        <v>271</v>
      </c>
      <c r="B2" s="147" t="s">
        <v>272</v>
      </c>
      <c r="C2" s="2" t="s">
        <v>279</v>
      </c>
      <c r="D2" s="2" t="s">
        <v>283</v>
      </c>
      <c r="E2" s="2" t="s">
        <v>348</v>
      </c>
      <c r="F2" s="23" t="e">
        <f>+'1.(1)①有形固定資産の明細'!#REF!</f>
        <v>#REF!</v>
      </c>
      <c r="G2" s="23">
        <f>'貸借対照表(BS)'!$B$9</f>
        <v>527800468783</v>
      </c>
      <c r="H2" s="5" t="e">
        <f>IF(F2=G2,"○","×")</f>
        <v>#REF!</v>
      </c>
    </row>
    <row r="3" spans="1:8">
      <c r="A3" s="150"/>
      <c r="B3" s="147"/>
      <c r="C3" s="2" t="s">
        <v>280</v>
      </c>
      <c r="D3" s="2" t="s">
        <v>284</v>
      </c>
      <c r="E3" s="2" t="s">
        <v>348</v>
      </c>
      <c r="F3" s="23" t="e">
        <f>+'1.(1)②有形固定資産に係る行政目的別の明細'!#REF!</f>
        <v>#REF!</v>
      </c>
      <c r="G3" s="23">
        <f>'貸借対照表(BS)'!$B$9</f>
        <v>527800468783</v>
      </c>
      <c r="H3" s="5" t="e">
        <f>IF(F3=G3,"○","×")</f>
        <v>#REF!</v>
      </c>
    </row>
    <row r="4" spans="1:8">
      <c r="A4" s="150"/>
      <c r="B4" s="147"/>
      <c r="C4" s="145" t="s">
        <v>278</v>
      </c>
      <c r="D4" s="145" t="s">
        <v>285</v>
      </c>
      <c r="E4" s="2" t="s">
        <v>448</v>
      </c>
      <c r="F4" s="24">
        <f>VLOOKUP("合計",市場価格のあるもの,4,FALSE)+VLOOKUP("合計",市場価格のないもののうち連結対象団体に対するもの,2,FALSE)+VLOOKUP("合計",市場価格のないもののうち連結対象団体以外に対するもの,10,FALSE)</f>
        <v>9604747665</v>
      </c>
      <c r="G4" s="23">
        <f>IF(ISNUMBER('貸借対照表(BS)'!$B$41),'貸借対照表(BS)'!$B$41,0)</f>
        <v>9219888167</v>
      </c>
      <c r="H4" s="5" t="str">
        <f>IF(F4=G4,"○","×")</f>
        <v>×</v>
      </c>
    </row>
    <row r="5" spans="1:8">
      <c r="A5" s="150"/>
      <c r="B5" s="147"/>
      <c r="C5" s="146"/>
      <c r="D5" s="146"/>
      <c r="E5" s="2" t="s">
        <v>449</v>
      </c>
      <c r="F5" s="24" t="str">
        <f>VLOOKUP("合計",市場価格のないもののうち連結対象団体に対するもの,9,FALSE)</f>
        <v>-</v>
      </c>
      <c r="G5" s="23">
        <f>IF(ISNUMBER('貸借対照表(BS)'!$B$45),-'貸借対照表(BS)'!$B$45,0)</f>
        <v>0</v>
      </c>
      <c r="H5" s="5" t="str">
        <f>IF(F5=G5,"○","×")</f>
        <v>×</v>
      </c>
    </row>
    <row r="6" spans="1:8">
      <c r="A6" s="150"/>
      <c r="B6" s="147"/>
      <c r="C6" s="147" t="s">
        <v>281</v>
      </c>
      <c r="D6" s="147" t="s">
        <v>33</v>
      </c>
      <c r="E6" s="2" t="s">
        <v>286</v>
      </c>
      <c r="F6" s="23">
        <f>SUMIFS('1.(1)④基金の明細'!$F$6:$F$10,'1.(1)④基金の明細'!$A$6:$A$10,"財政調整基金")</f>
        <v>11873107014</v>
      </c>
      <c r="G6" s="23">
        <f>IF(ISNUMBER('貸借対照表(BS)'!$B$58),'貸借対照表(BS)'!$B$58,0)</f>
        <v>8658226663</v>
      </c>
      <c r="H6" s="5" t="str">
        <f t="shared" ref="H6:H39" si="0">IF(F6=G6,"○","×")</f>
        <v>×</v>
      </c>
    </row>
    <row r="7" spans="1:8">
      <c r="A7" s="150"/>
      <c r="B7" s="147"/>
      <c r="C7" s="147"/>
      <c r="D7" s="147"/>
      <c r="E7" s="2" t="s">
        <v>287</v>
      </c>
      <c r="F7" s="23">
        <f>SUMIFS('1.(1)④基金の明細'!$F$6:$F$10,'1.(1)④基金の明細'!$A$6:$A$10,"減債基金")</f>
        <v>2299122458</v>
      </c>
      <c r="G7" s="23">
        <f>IF(ISNUMBER('貸借対照表(BS)'!$B$49),'貸借対照表(BS)'!$B$49,0)+IF(ISNUMBER('貸借対照表(BS)'!$B$59),'貸借対照表(BS)'!$B$59,0)</f>
        <v>1507339296</v>
      </c>
      <c r="H7" s="5" t="str">
        <f t="shared" si="0"/>
        <v>×</v>
      </c>
    </row>
    <row r="8" spans="1:8">
      <c r="A8" s="150"/>
      <c r="B8" s="147"/>
      <c r="C8" s="147"/>
      <c r="D8" s="147"/>
      <c r="E8" s="2" t="s">
        <v>288</v>
      </c>
      <c r="F8" s="23">
        <f>SUMIFS('1.(1)④基金の明細'!$F:$F,'1.(1)④基金の明細'!$A:$A,"合計")-SUM(F6:F7)</f>
        <v>3458017720</v>
      </c>
      <c r="G8" s="23">
        <f>IF(ISNUMBER('貸借対照表(BS)'!$B$50),'貸借対照表(BS)'!$B$50,0)</f>
        <v>4068931495</v>
      </c>
      <c r="H8" s="5" t="str">
        <f t="shared" si="0"/>
        <v>×</v>
      </c>
    </row>
    <row r="9" spans="1:8">
      <c r="A9" s="150"/>
      <c r="B9" s="147"/>
      <c r="C9" s="147" t="s">
        <v>282</v>
      </c>
      <c r="D9" s="147" t="s">
        <v>289</v>
      </c>
      <c r="E9" s="2" t="s">
        <v>290</v>
      </c>
      <c r="F9" s="23">
        <f>SUMIFS('1.(1)⑤貸付金の明細'!B:B,'1.(1)⑤貸付金の明細'!A:A,"合計")</f>
        <v>549673318</v>
      </c>
      <c r="G9" s="23">
        <f>IF(ISNUMBER('貸借対照表(BS)'!$B$47),'貸借対照表(BS)'!$B$47,0)</f>
        <v>284954932</v>
      </c>
      <c r="H9" s="5" t="str">
        <f t="shared" si="0"/>
        <v>×</v>
      </c>
    </row>
    <row r="10" spans="1:8">
      <c r="A10" s="150"/>
      <c r="B10" s="147"/>
      <c r="C10" s="147"/>
      <c r="D10" s="147"/>
      <c r="E10" s="2" t="s">
        <v>291</v>
      </c>
      <c r="F10" s="23">
        <f>SUMIFS('1.(1)⑤貸付金の明細'!D:D,'1.(1)⑤貸付金の明細'!A:A,"合計")</f>
        <v>0</v>
      </c>
      <c r="G10" s="23">
        <f>IF(ISNUMBER('貸借対照表(BS)'!$B$56),'貸借対照表(BS)'!$B$56,0)</f>
        <v>34987751</v>
      </c>
      <c r="H10" s="5" t="str">
        <f t="shared" si="0"/>
        <v>×</v>
      </c>
    </row>
    <row r="11" spans="1:8">
      <c r="A11" s="150"/>
      <c r="B11" s="147"/>
      <c r="C11" s="2" t="s">
        <v>292</v>
      </c>
      <c r="D11" s="2" t="s">
        <v>46</v>
      </c>
      <c r="E11" s="2" t="s">
        <v>295</v>
      </c>
      <c r="F11" s="23">
        <f>SUMIFS('1.(1)⑥長期延滞債権の明細'!B:B,'1.(1)⑥長期延滞債権の明細'!A:A,"合計")</f>
        <v>1578312873</v>
      </c>
      <c r="G11" s="23">
        <f>IF(ISNUMBER('貸借対照表(BS)'!$B$46),'貸借対照表(BS)'!$B$46,0)</f>
        <v>1971147379</v>
      </c>
      <c r="H11" s="5" t="str">
        <f t="shared" si="0"/>
        <v>×</v>
      </c>
    </row>
    <row r="12" spans="1:8">
      <c r="A12" s="150"/>
      <c r="B12" s="147"/>
      <c r="C12" s="2" t="s">
        <v>294</v>
      </c>
      <c r="D12" s="2" t="s">
        <v>41</v>
      </c>
      <c r="E12" s="2" t="s">
        <v>293</v>
      </c>
      <c r="F12" s="23">
        <f>SUMIFS('1.(1)⑦未収金の明細'!B:B,'1.(1)⑦未収金の明細'!A:A,"合計")</f>
        <v>328467918</v>
      </c>
      <c r="G12" s="23">
        <f>IF(ISNUMBER('貸借対照表(BS)'!$B$55),'貸借対照表(BS)'!$B$55,0)</f>
        <v>445221126</v>
      </c>
      <c r="H12" s="5" t="str">
        <f t="shared" si="0"/>
        <v>×</v>
      </c>
    </row>
    <row r="13" spans="1:8">
      <c r="A13" s="150"/>
      <c r="B13" s="147"/>
      <c r="C13" s="2" t="s">
        <v>282</v>
      </c>
      <c r="D13" s="145" t="s">
        <v>316</v>
      </c>
      <c r="E13" s="145" t="s">
        <v>86</v>
      </c>
      <c r="F13" s="160">
        <f>SUMIFS('1.(1)⑤貸付金の明細'!C:C,'1.(1)⑤貸付金の明細'!A:A,"合計")+SUMIFS('1.(1)⑥長期延滞債権の明細'!C:C,'1.(1)⑥長期延滞債権の明細'!A:A,"合計")</f>
        <v>86862266</v>
      </c>
      <c r="G13" s="160">
        <f>-IF(ISNUMBER('貸借対照表(BS)'!$B$52),'貸借対照表(BS)'!$B$52,0)</f>
        <v>106129286</v>
      </c>
      <c r="H13" s="148" t="str">
        <f t="shared" si="0"/>
        <v>×</v>
      </c>
    </row>
    <row r="14" spans="1:8">
      <c r="A14" s="150"/>
      <c r="B14" s="147"/>
      <c r="C14" s="2" t="s">
        <v>292</v>
      </c>
      <c r="D14" s="146"/>
      <c r="E14" s="146"/>
      <c r="F14" s="161"/>
      <c r="G14" s="161"/>
      <c r="H14" s="149"/>
    </row>
    <row r="15" spans="1:8">
      <c r="A15" s="150"/>
      <c r="B15" s="147"/>
      <c r="C15" s="2" t="s">
        <v>282</v>
      </c>
      <c r="D15" s="145" t="s">
        <v>317</v>
      </c>
      <c r="E15" s="145" t="s">
        <v>318</v>
      </c>
      <c r="F15" s="160">
        <f>SUMIFS('1.(1)⑤貸付金の明細'!E:E,'1.(1)⑤貸付金の明細'!A:A,"合計")+SUMIFS('1.(1)⑦未収金の明細'!C:C,'1.(1)⑦未収金の明細'!A:A,"合計")</f>
        <v>61000</v>
      </c>
      <c r="G15" s="160">
        <f>-IF(ISNUMBER('貸借対照表(BS)'!$B$62),'貸借対照表(BS)'!$B$62,0)</f>
        <v>54531639</v>
      </c>
      <c r="H15" s="148" t="str">
        <f>IF(F15=G15,"○","×")</f>
        <v>×</v>
      </c>
    </row>
    <row r="16" spans="1:8">
      <c r="A16" s="150"/>
      <c r="B16" s="147"/>
      <c r="C16" s="2" t="s">
        <v>294</v>
      </c>
      <c r="D16" s="146"/>
      <c r="E16" s="146"/>
      <c r="F16" s="161"/>
      <c r="G16" s="161"/>
      <c r="H16" s="149"/>
    </row>
    <row r="17" spans="1:8">
      <c r="A17" s="150"/>
      <c r="B17" s="147" t="s">
        <v>296</v>
      </c>
      <c r="C17" s="147" t="s">
        <v>279</v>
      </c>
      <c r="D17" s="147" t="s">
        <v>394</v>
      </c>
      <c r="E17" s="2" t="s">
        <v>298</v>
      </c>
      <c r="F17" s="23">
        <f>SUMIFS('1.(2)①地方債（借入先別）の明細'!B:B,'1.(2)①地方債（借入先別）の明細'!A:A,"*合計")-F18</f>
        <v>82338950661</v>
      </c>
      <c r="G17" s="23">
        <f>IF(ISNUMBER('貸借対照表(BS)'!$E$9),'貸借対照表(BS)'!$E$9,0)</f>
        <v>102293725002</v>
      </c>
      <c r="H17" s="5" t="str">
        <f t="shared" si="0"/>
        <v>×</v>
      </c>
    </row>
    <row r="18" spans="1:8">
      <c r="A18" s="150"/>
      <c r="B18" s="147"/>
      <c r="C18" s="147"/>
      <c r="D18" s="147"/>
      <c r="E18" s="2" t="s">
        <v>297</v>
      </c>
      <c r="F18" s="23">
        <f>SUMIFS('1.(2)①地方債（借入先別）の明細'!C:C,'1.(2)①地方債（借入先別）の明細'!A:A,"*合計")</f>
        <v>11478166667</v>
      </c>
      <c r="G18" s="23">
        <f>IF(ISNUMBER('貸借対照表(BS)'!$E$15),'貸借対照表(BS)'!$E$15,0)</f>
        <v>10417751402</v>
      </c>
      <c r="H18" s="5" t="str">
        <f t="shared" si="0"/>
        <v>×</v>
      </c>
    </row>
    <row r="19" spans="1:8">
      <c r="A19" s="150"/>
      <c r="B19" s="147"/>
      <c r="C19" s="2" t="s">
        <v>280</v>
      </c>
      <c r="D19" s="2" t="s">
        <v>397</v>
      </c>
      <c r="E19" s="2" t="s">
        <v>299</v>
      </c>
      <c r="F19" s="23">
        <f>'1.(2)②地方債（利率別）の明細'!$A$7</f>
        <v>93817117328</v>
      </c>
      <c r="G19" s="23">
        <f>IF(ISNUMBER('貸借対照表(BS)'!$E$9),'貸借対照表(BS)'!$E$9,0)+IF(ISNUMBER('貸借対照表(BS)'!$E$15),'貸借対照表(BS)'!$E$15,0)</f>
        <v>112711476404</v>
      </c>
      <c r="H19" s="5" t="str">
        <f t="shared" si="0"/>
        <v>×</v>
      </c>
    </row>
    <row r="20" spans="1:8">
      <c r="A20" s="150"/>
      <c r="B20" s="147"/>
      <c r="C20" s="147" t="s">
        <v>278</v>
      </c>
      <c r="D20" s="147" t="s">
        <v>398</v>
      </c>
      <c r="E20" s="2" t="s">
        <v>298</v>
      </c>
      <c r="F20" s="23">
        <f>'1.(2)③地方債（返済期間別）の明細'!$A$7-'1.(2)③地方債（返済期間別）の明細'!$B$7</f>
        <v>82338950661</v>
      </c>
      <c r="G20" s="23">
        <f>IF(ISNUMBER('貸借対照表(BS)'!$E$9),'貸借対照表(BS)'!$E$9,0)</f>
        <v>102293725002</v>
      </c>
      <c r="H20" s="5" t="str">
        <f t="shared" si="0"/>
        <v>×</v>
      </c>
    </row>
    <row r="21" spans="1:8">
      <c r="A21" s="150"/>
      <c r="B21" s="147"/>
      <c r="C21" s="147"/>
      <c r="D21" s="147"/>
      <c r="E21" s="2" t="s">
        <v>297</v>
      </c>
      <c r="F21" s="23">
        <f>'1.(2)③地方債（返済期間別）の明細'!$B$7</f>
        <v>11478166667</v>
      </c>
      <c r="G21" s="23">
        <f>IF(ISNUMBER('貸借対照表(BS)'!$E$15),'貸借対照表(BS)'!$E$15,0)</f>
        <v>10417751402</v>
      </c>
      <c r="H21" s="5" t="str">
        <f t="shared" si="0"/>
        <v>×</v>
      </c>
    </row>
    <row r="22" spans="1:8">
      <c r="A22" s="150"/>
      <c r="B22" s="147"/>
      <c r="C22" s="2" t="s">
        <v>281</v>
      </c>
      <c r="D22" s="2" t="s">
        <v>400</v>
      </c>
      <c r="E22" s="2" t="s">
        <v>300</v>
      </c>
      <c r="F22" s="23" t="s">
        <v>300</v>
      </c>
      <c r="G22" s="23" t="s">
        <v>300</v>
      </c>
      <c r="H22" s="5" t="s">
        <v>389</v>
      </c>
    </row>
    <row r="23" spans="1:8">
      <c r="A23" s="150"/>
      <c r="B23" s="147"/>
      <c r="C23" s="147" t="s">
        <v>282</v>
      </c>
      <c r="D23" s="147" t="s">
        <v>79</v>
      </c>
      <c r="E23" s="2" t="s">
        <v>86</v>
      </c>
      <c r="F23" s="23">
        <f>SUMIFS('1.(2)⑤引当金の明細'!F:F,'1.(2)⑤引当金の明細'!A:A,E23)</f>
        <v>86862304</v>
      </c>
      <c r="G23" s="23">
        <f>-IF(ISNUMBER('貸借対照表(BS)'!$B$52),'貸借対照表(BS)'!$B$52,0)</f>
        <v>106129286</v>
      </c>
      <c r="H23" s="5" t="str">
        <f t="shared" si="0"/>
        <v>×</v>
      </c>
    </row>
    <row r="24" spans="1:8">
      <c r="A24" s="150"/>
      <c r="B24" s="147"/>
      <c r="C24" s="147"/>
      <c r="D24" s="147"/>
      <c r="E24" s="2" t="s">
        <v>87</v>
      </c>
      <c r="F24" s="23">
        <f>SUMIFS('1.(2)⑤引当金の明細'!F:F,'1.(2)⑤引当金の明細'!A:A,E24)</f>
        <v>61000</v>
      </c>
      <c r="G24" s="23">
        <f>-IF(ISNUMBER('貸借対照表(BS)'!$B$62),'貸借対照表(BS)'!$B$62,0)</f>
        <v>54531639</v>
      </c>
      <c r="H24" s="5" t="str">
        <f t="shared" si="0"/>
        <v>×</v>
      </c>
    </row>
    <row r="25" spans="1:8">
      <c r="A25" s="150"/>
      <c r="B25" s="147"/>
      <c r="C25" s="147"/>
      <c r="D25" s="147"/>
      <c r="E25" s="2" t="s">
        <v>88</v>
      </c>
      <c r="F25" s="23">
        <f>SUMIFS('1.(2)⑤引当金の明細'!F:F,'1.(2)⑤引当金の明細'!A:A,E25)</f>
        <v>0</v>
      </c>
      <c r="G25" s="23">
        <f>-IF(ISNUMBER('貸借対照表(BS)'!$B$45),'貸借対照表(BS)'!$B$45,0)</f>
        <v>0</v>
      </c>
      <c r="H25" s="5" t="str">
        <f t="shared" si="0"/>
        <v>○</v>
      </c>
    </row>
    <row r="26" spans="1:8">
      <c r="A26" s="150"/>
      <c r="B26" s="147"/>
      <c r="C26" s="147"/>
      <c r="D26" s="147"/>
      <c r="E26" s="2" t="s">
        <v>89</v>
      </c>
      <c r="F26" s="23">
        <f>SUMIFS('1.(2)⑤引当金の明細'!F:F,'1.(2)⑤引当金の明細'!A:A,E26)</f>
        <v>21409785328</v>
      </c>
      <c r="G26" s="23">
        <f>IF(ISNUMBER('貸借対照表(BS)'!$E$11),'貸借対照表(BS)'!$E$11,0)</f>
        <v>20748242974</v>
      </c>
      <c r="H26" s="5" t="str">
        <f t="shared" si="0"/>
        <v>×</v>
      </c>
    </row>
    <row r="27" spans="1:8">
      <c r="A27" s="150"/>
      <c r="B27" s="147"/>
      <c r="C27" s="147"/>
      <c r="D27" s="147"/>
      <c r="E27" s="2" t="s">
        <v>90</v>
      </c>
      <c r="F27" s="23">
        <f>SUMIFS('1.(2)⑤引当金の明細'!F:F,'1.(2)⑤引当金の明細'!A:A,E27)</f>
        <v>0</v>
      </c>
      <c r="G27" s="23">
        <f>IF(ISNUMBER('貸借対照表(BS)'!$E$12),'貸借対照表(BS)'!$E$12,0)</f>
        <v>0</v>
      </c>
      <c r="H27" s="5" t="str">
        <f t="shared" si="0"/>
        <v>○</v>
      </c>
    </row>
    <row r="28" spans="1:8">
      <c r="A28" s="146"/>
      <c r="B28" s="147"/>
      <c r="C28" s="147"/>
      <c r="D28" s="147"/>
      <c r="E28" s="2" t="s">
        <v>91</v>
      </c>
      <c r="F28" s="23">
        <f>SUMIFS('1.(2)⑤引当金の明細'!F:F,'1.(2)⑤引当金の明細'!A:A,E28)</f>
        <v>1665141487</v>
      </c>
      <c r="G28" s="23">
        <f>IF(ISNUMBER('貸借対照表(BS)'!$E$20),'貸借対照表(BS)'!$E$20,0)</f>
        <v>1501607438</v>
      </c>
      <c r="H28" s="5" t="str">
        <f t="shared" si="0"/>
        <v>×</v>
      </c>
    </row>
    <row r="29" spans="1:8">
      <c r="A29" s="2" t="s">
        <v>301</v>
      </c>
      <c r="B29" s="147" t="s">
        <v>302</v>
      </c>
      <c r="C29" s="147"/>
      <c r="D29" s="147"/>
      <c r="E29" s="2" t="s">
        <v>303</v>
      </c>
      <c r="F29" s="23">
        <f>SUMIFS('2.(1)補助金等の明細'!D:D,'2.(1)補助金等の明細'!A:A,"合計")</f>
        <v>16679372893</v>
      </c>
      <c r="G29" s="23">
        <f>IF(ISNUMBER('行政コスト計算書(PL)'!$D$25),'行政コスト計算書(PL)'!$D$25,0)</f>
        <v>9407487415</v>
      </c>
      <c r="H29" s="5" t="str">
        <f t="shared" si="0"/>
        <v>×</v>
      </c>
    </row>
    <row r="30" spans="1:8">
      <c r="A30" s="145" t="s">
        <v>304</v>
      </c>
      <c r="B30" s="147" t="s">
        <v>305</v>
      </c>
      <c r="C30" s="147"/>
      <c r="D30" s="147"/>
      <c r="E30" s="2" t="s">
        <v>307</v>
      </c>
      <c r="F30" s="23">
        <f>+'3.(1)財源の明細'!E67</f>
        <v>79578088704</v>
      </c>
      <c r="G30" s="23">
        <f>IF(ISNUMBER('純資産変動計算書(NW)'!$B$11),'純資産変動計算書(NW)'!$B$11,0)</f>
        <v>69679517924</v>
      </c>
      <c r="H30" s="5" t="str">
        <f t="shared" si="0"/>
        <v>×</v>
      </c>
    </row>
    <row r="31" spans="1:8">
      <c r="A31" s="150"/>
      <c r="B31" s="147"/>
      <c r="C31" s="147"/>
      <c r="D31" s="147"/>
      <c r="E31" s="2" t="s">
        <v>308</v>
      </c>
      <c r="F31" s="23">
        <f>+'3.(1)財源の明細'!E70</f>
        <v>25965243684</v>
      </c>
      <c r="G31" s="23">
        <f>IF(ISNUMBER('純資産変動計算書(NW)'!$B$12),'純資産変動計算書(NW)'!$B$12,0)</f>
        <v>23062367996</v>
      </c>
      <c r="H31" s="5" t="str">
        <f t="shared" si="0"/>
        <v>×</v>
      </c>
    </row>
    <row r="32" spans="1:8">
      <c r="A32" s="150"/>
      <c r="B32" s="147"/>
      <c r="C32" s="147"/>
      <c r="D32" s="147"/>
      <c r="E32" s="2" t="s">
        <v>390</v>
      </c>
      <c r="F32" s="23">
        <f>+'3.(1)財源の明細'!E68</f>
        <v>2446172000</v>
      </c>
      <c r="G32" s="23">
        <f>+IF(ISNUMBER('資金収支計算書(CF)'!D38),'資金収支計算書(CF)'!D38,0)</f>
        <v>1657710400</v>
      </c>
      <c r="H32" s="5" t="str">
        <f t="shared" si="0"/>
        <v>×</v>
      </c>
    </row>
    <row r="33" spans="1:9">
      <c r="A33" s="150"/>
      <c r="B33" s="151" t="s">
        <v>306</v>
      </c>
      <c r="C33" s="152"/>
      <c r="D33" s="153"/>
      <c r="E33" s="2" t="s">
        <v>391</v>
      </c>
      <c r="F33" s="23">
        <f>SUMIFS('3.(2)財源情報の明細'!B:B,'3.(2)財源情報の明細'!A:A,E33)</f>
        <v>116473213811</v>
      </c>
      <c r="G33" s="23">
        <f>IF(ISNUMBER('純資産変動計算書(NW)'!$B$9),-'純資産変動計算書(NW)'!$B$9,0)</f>
        <v>108021491721</v>
      </c>
      <c r="H33" s="5" t="str">
        <f t="shared" si="0"/>
        <v>×</v>
      </c>
    </row>
    <row r="34" spans="1:9">
      <c r="A34" s="150"/>
      <c r="B34" s="154"/>
      <c r="C34" s="155"/>
      <c r="D34" s="156"/>
      <c r="E34" s="2" t="s">
        <v>392</v>
      </c>
      <c r="F34" s="23">
        <f>SUMIFS('3.(2)財源情報の明細'!B:B,'3.(2)財源情報の明細'!A:A,E34)</f>
        <v>1412506423</v>
      </c>
      <c r="G34" s="23">
        <f>IF(ISNUMBER('純資産変動計算書(NW)'!$C$15),'純資産変動計算書(NW)'!$C$15,0)</f>
        <v>13523871610</v>
      </c>
      <c r="H34" s="5" t="str">
        <f t="shared" si="0"/>
        <v>×</v>
      </c>
    </row>
    <row r="35" spans="1:9">
      <c r="A35" s="150"/>
      <c r="B35" s="154"/>
      <c r="C35" s="155"/>
      <c r="D35" s="156"/>
      <c r="E35" s="2" t="s">
        <v>352</v>
      </c>
      <c r="F35" s="23">
        <f>SUMIFS('3.(2)財源情報の明細'!B:B,'3.(2)財源情報の明細'!A:A,E35)</f>
        <v>2542442345</v>
      </c>
      <c r="G35" s="23">
        <f>IF(ISNUMBER('純資産変動計算書(NW)'!$C$17),'純資産変動計算書(NW)'!$C$17,0)</f>
        <v>831515540</v>
      </c>
      <c r="H35" s="5" t="str">
        <f t="shared" si="0"/>
        <v>×</v>
      </c>
    </row>
    <row r="36" spans="1:9">
      <c r="A36" s="150"/>
      <c r="B36" s="154"/>
      <c r="C36" s="155"/>
      <c r="D36" s="156"/>
      <c r="E36" s="2" t="s">
        <v>308</v>
      </c>
      <c r="F36" s="23">
        <f>SUMIFS('3.(2)財源情報の明細'!C:C,'3.(2)財源情報の明細'!A:A,"合計")</f>
        <v>25965243684</v>
      </c>
      <c r="G36" s="23">
        <f>IF(ISNUMBER('純資産変動計算書(NW)'!$B$12),'純資産変動計算書(NW)'!$B$12,0)</f>
        <v>23062367996</v>
      </c>
      <c r="H36" s="5" t="str">
        <f>IF(F36+I36=G36,"○","×")</f>
        <v>×</v>
      </c>
      <c r="I36" s="20"/>
    </row>
    <row r="37" spans="1:9">
      <c r="A37" s="150"/>
      <c r="B37" s="154"/>
      <c r="C37" s="155"/>
      <c r="D37" s="156"/>
      <c r="E37" s="2" t="s">
        <v>353</v>
      </c>
      <c r="F37" s="23">
        <f>SUMIFS('3.(2)財源情報の明細'!D:D,'3.(2)財源情報の明細'!A:A,"合計")</f>
        <v>3804200000</v>
      </c>
      <c r="G37" s="23">
        <f>IF(ISNUMBER('資金収支計算書(CF)'!$D$49),'資金収支計算書(CF)'!$D$49,0)</f>
        <v>13772000000</v>
      </c>
      <c r="H37" s="5" t="str">
        <f>IF(F37+I37=G37,"○","×")</f>
        <v>×</v>
      </c>
      <c r="I37" s="20"/>
    </row>
    <row r="38" spans="1:9">
      <c r="A38" s="146"/>
      <c r="B38" s="157"/>
      <c r="C38" s="158"/>
      <c r="D38" s="159"/>
      <c r="E38" s="2" t="s">
        <v>370</v>
      </c>
      <c r="F38" s="23">
        <f>SUMIFS('3.(2)財源情報の明細'!E:E,'3.(2)財源情報の明細'!A:A,"合計")</f>
        <v>79578088704</v>
      </c>
      <c r="G38" s="23">
        <f>IF(ISNUMBER('純資産変動計算書(NW)'!$B$11),'純資産変動計算書(NW)'!$B$11-'資金収支計算書(CF)'!$D$45,0)</f>
        <v>59329876196</v>
      </c>
      <c r="H38" s="5" t="str">
        <f>IF(F38-I36-I37-I38=G38,"○","×")</f>
        <v>×</v>
      </c>
      <c r="I38" s="20">
        <f>76113000+8783506</f>
        <v>84896506</v>
      </c>
    </row>
    <row r="39" spans="1:9">
      <c r="A39" s="2" t="s">
        <v>309</v>
      </c>
      <c r="B39" s="147" t="s">
        <v>310</v>
      </c>
      <c r="C39" s="147"/>
      <c r="D39" s="147"/>
      <c r="E39" s="2" t="s">
        <v>266</v>
      </c>
      <c r="F39" s="23">
        <f>SUMIFS('4.(1)資金の明細'!B:B,'4.(1)資金の明細'!A:A,"合計")</f>
        <v>3294557113</v>
      </c>
      <c r="G39" s="23">
        <f>IF(ISNUMBER('資金収支計算書(CF)'!$D$54),'資金収支計算書(CF)'!$D$54,0)</f>
        <v>644064490</v>
      </c>
      <c r="H39" s="5" t="str">
        <f t="shared" si="0"/>
        <v>×</v>
      </c>
    </row>
    <row r="41" spans="1:9">
      <c r="F41" s="25" t="s">
        <v>355</v>
      </c>
      <c r="G41" s="25" t="s">
        <v>356</v>
      </c>
    </row>
    <row r="42" spans="1:9">
      <c r="D42" s="147" t="s">
        <v>354</v>
      </c>
      <c r="E42" s="2" t="s">
        <v>357</v>
      </c>
      <c r="F42" s="26">
        <f>+'貸借対照表(BS)'!E25</f>
        <v>553528279232</v>
      </c>
      <c r="G42" s="26">
        <f>+'純資産変動計算書(NW)'!C23</f>
        <v>553528279232</v>
      </c>
      <c r="H42" s="5" t="str">
        <f>IF(F42=G42,"○","×")</f>
        <v>○</v>
      </c>
    </row>
    <row r="43" spans="1:9">
      <c r="D43" s="147"/>
      <c r="E43" s="27" t="s">
        <v>358</v>
      </c>
      <c r="F43" s="26">
        <f>+'貸借対照表(BS)'!E26</f>
        <v>-133934773088</v>
      </c>
      <c r="G43" s="26">
        <f>+'純資産変動計算書(NW)'!D23</f>
        <v>-133934773088</v>
      </c>
      <c r="H43" s="8" t="str">
        <f>IF(F43=G43,"○","×")</f>
        <v>○</v>
      </c>
    </row>
    <row r="44" spans="1:9">
      <c r="F44" s="25" t="s">
        <v>355</v>
      </c>
      <c r="G44" s="25" t="s">
        <v>361</v>
      </c>
    </row>
    <row r="45" spans="1:9">
      <c r="D45" s="7" t="s">
        <v>359</v>
      </c>
      <c r="E45" s="7" t="s">
        <v>360</v>
      </c>
      <c r="F45" s="26">
        <f>+'貸借対照表(BS)'!B54</f>
        <v>1856130576</v>
      </c>
      <c r="G45" s="26">
        <f>+'資金収支計算書(CF)'!D59</f>
        <v>1856130576</v>
      </c>
      <c r="H45" s="5" t="str">
        <f>IF(F45=G45,"○","×")</f>
        <v>○</v>
      </c>
    </row>
  </sheetData>
  <mergeCells count="32">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11"/>
  <conditionalFormatting sqref="H2:H45">
    <cfRule type="expression" dxfId="0" priority="1">
      <formula>H2="×"</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2"/>
  <sheetViews>
    <sheetView topLeftCell="A9" zoomScale="70" zoomScaleNormal="70" workbookViewId="0">
      <selection activeCell="C9" sqref="C9"/>
    </sheetView>
  </sheetViews>
  <sheetFormatPr defaultColWidth="8.83203125" defaultRowHeight="15"/>
  <cols>
    <col min="1" max="1" width="54.83203125" style="16" bestFit="1" customWidth="1"/>
    <col min="2" max="11" width="15.33203125" style="16" customWidth="1"/>
    <col min="12" max="16384" width="8.83203125" style="16"/>
  </cols>
  <sheetData>
    <row r="1" spans="1:10" ht="29">
      <c r="A1" s="1" t="s">
        <v>0</v>
      </c>
    </row>
    <row r="2" spans="1:10" ht="18">
      <c r="A2" s="13" t="s">
        <v>405</v>
      </c>
    </row>
    <row r="3" spans="1:10" ht="18">
      <c r="A3" s="13" t="s">
        <v>504</v>
      </c>
    </row>
    <row r="4" spans="1:10" ht="18">
      <c r="A4" s="13" t="s">
        <v>393</v>
      </c>
    </row>
    <row r="6" spans="1:10" ht="18">
      <c r="A6" s="37" t="s">
        <v>1</v>
      </c>
      <c r="H6" s="14" t="s">
        <v>26</v>
      </c>
    </row>
    <row r="7" spans="1:10" ht="45">
      <c r="A7" s="38" t="s">
        <v>2</v>
      </c>
      <c r="B7" s="56" t="s">
        <v>3</v>
      </c>
      <c r="C7" s="56" t="s">
        <v>4</v>
      </c>
      <c r="D7" s="56" t="s">
        <v>5</v>
      </c>
      <c r="E7" s="56" t="s">
        <v>6</v>
      </c>
      <c r="F7" s="56" t="s">
        <v>7</v>
      </c>
      <c r="G7" s="56" t="s">
        <v>8</v>
      </c>
      <c r="H7" s="56" t="s">
        <v>9</v>
      </c>
    </row>
    <row r="8" spans="1:10" ht="18" customHeight="1">
      <c r="A8" s="52"/>
      <c r="B8" s="15"/>
      <c r="C8" s="15"/>
      <c r="D8" s="15"/>
      <c r="E8" s="15"/>
      <c r="F8" s="15"/>
      <c r="G8" s="15"/>
      <c r="H8" s="15"/>
    </row>
    <row r="9" spans="1:10" ht="18" customHeight="1">
      <c r="A9" s="52"/>
      <c r="B9" s="15"/>
      <c r="C9" s="15"/>
      <c r="D9" s="15"/>
      <c r="E9" s="15"/>
      <c r="F9" s="15"/>
      <c r="G9" s="15"/>
      <c r="H9" s="15"/>
    </row>
    <row r="10" spans="1:10" ht="18" customHeight="1">
      <c r="A10" s="53" t="s">
        <v>10</v>
      </c>
      <c r="B10" s="39"/>
      <c r="C10" s="39"/>
      <c r="D10" s="15"/>
      <c r="E10" s="39"/>
      <c r="F10" s="15"/>
      <c r="G10" s="15"/>
      <c r="H10" s="15"/>
    </row>
    <row r="12" spans="1:10" ht="18">
      <c r="A12" s="37" t="s">
        <v>11</v>
      </c>
      <c r="J12" s="14" t="s">
        <v>26</v>
      </c>
    </row>
    <row r="13" spans="1:10" ht="45">
      <c r="A13" s="38" t="s">
        <v>12</v>
      </c>
      <c r="B13" s="56" t="s">
        <v>13</v>
      </c>
      <c r="C13" s="56" t="s">
        <v>14</v>
      </c>
      <c r="D13" s="56" t="s">
        <v>15</v>
      </c>
      <c r="E13" s="56" t="s">
        <v>16</v>
      </c>
      <c r="F13" s="56" t="s">
        <v>17</v>
      </c>
      <c r="G13" s="56" t="s">
        <v>18</v>
      </c>
      <c r="H13" s="56" t="s">
        <v>19</v>
      </c>
      <c r="I13" s="56" t="s">
        <v>20</v>
      </c>
      <c r="J13" s="56" t="s">
        <v>9</v>
      </c>
    </row>
    <row r="14" spans="1:10" ht="18" customHeight="1">
      <c r="A14" s="52" t="s">
        <v>406</v>
      </c>
      <c r="B14" s="15">
        <v>351000000</v>
      </c>
      <c r="C14" s="79">
        <v>2538247516</v>
      </c>
      <c r="D14" s="15">
        <v>928489955</v>
      </c>
      <c r="E14" s="15">
        <f>+C14-D14</f>
        <v>1609757561</v>
      </c>
      <c r="F14" s="15">
        <v>1321000000</v>
      </c>
      <c r="G14" s="77">
        <f t="shared" ref="G14:G23" si="0">B14/F14</f>
        <v>0.26570779712339138</v>
      </c>
      <c r="H14" s="15">
        <f t="shared" ref="H14:H23" si="1">E14*G14</f>
        <v>427725135.43603331</v>
      </c>
      <c r="I14" s="15" t="s">
        <v>25</v>
      </c>
      <c r="J14" s="15">
        <v>351000000</v>
      </c>
    </row>
    <row r="15" spans="1:10" ht="18" customHeight="1">
      <c r="A15" s="52" t="s">
        <v>407</v>
      </c>
      <c r="B15" s="15">
        <v>51900000</v>
      </c>
      <c r="C15" s="15">
        <v>134463028</v>
      </c>
      <c r="D15" s="15">
        <v>5137724</v>
      </c>
      <c r="E15" s="15">
        <f t="shared" ref="E15:E24" si="2">+C15-D15</f>
        <v>129325304</v>
      </c>
      <c r="F15" s="15">
        <v>96300000</v>
      </c>
      <c r="G15" s="77">
        <f t="shared" si="0"/>
        <v>0.5389408099688473</v>
      </c>
      <c r="H15" s="15">
        <f t="shared" si="1"/>
        <v>69698684.087227404</v>
      </c>
      <c r="I15" s="15" t="s">
        <v>25</v>
      </c>
      <c r="J15" s="15">
        <v>51900000</v>
      </c>
    </row>
    <row r="16" spans="1:10" ht="18" customHeight="1">
      <c r="A16" s="52" t="s">
        <v>408</v>
      </c>
      <c r="B16" s="15">
        <v>520000000</v>
      </c>
      <c r="C16" s="15">
        <v>1494535011</v>
      </c>
      <c r="D16" s="15">
        <v>41525214</v>
      </c>
      <c r="E16" s="15">
        <f t="shared" si="2"/>
        <v>1453009797</v>
      </c>
      <c r="F16" s="15">
        <v>100000000</v>
      </c>
      <c r="G16" s="77">
        <f t="shared" si="0"/>
        <v>5.2</v>
      </c>
      <c r="H16" s="15">
        <f t="shared" si="1"/>
        <v>7555650944.4000006</v>
      </c>
      <c r="I16" s="15" t="s">
        <v>25</v>
      </c>
      <c r="J16" s="15">
        <v>520000000</v>
      </c>
    </row>
    <row r="17" spans="1:11" ht="18" customHeight="1">
      <c r="A17" s="52" t="s">
        <v>409</v>
      </c>
      <c r="B17" s="15">
        <v>120000000</v>
      </c>
      <c r="C17" s="15">
        <v>3110875899</v>
      </c>
      <c r="D17" s="15">
        <v>905666681</v>
      </c>
      <c r="E17" s="15">
        <f t="shared" si="2"/>
        <v>2205209218</v>
      </c>
      <c r="F17" s="15">
        <v>300000000</v>
      </c>
      <c r="G17" s="77">
        <f t="shared" si="0"/>
        <v>0.4</v>
      </c>
      <c r="H17" s="15">
        <f t="shared" si="1"/>
        <v>882083687.20000005</v>
      </c>
      <c r="I17" s="15" t="s">
        <v>25</v>
      </c>
      <c r="J17" s="15">
        <v>120000000</v>
      </c>
    </row>
    <row r="18" spans="1:11" ht="18" customHeight="1">
      <c r="A18" s="52" t="s">
        <v>410</v>
      </c>
      <c r="B18" s="15">
        <v>14900000</v>
      </c>
      <c r="C18" s="15">
        <v>37750999</v>
      </c>
      <c r="D18" s="15">
        <v>1990158</v>
      </c>
      <c r="E18" s="15">
        <f t="shared" si="2"/>
        <v>35760841</v>
      </c>
      <c r="F18" s="15">
        <v>30000000</v>
      </c>
      <c r="G18" s="77">
        <f t="shared" si="0"/>
        <v>0.49666666666666665</v>
      </c>
      <c r="H18" s="15">
        <f t="shared" si="1"/>
        <v>17761217.696666665</v>
      </c>
      <c r="I18" s="15" t="s">
        <v>25</v>
      </c>
      <c r="J18" s="15">
        <v>14900000</v>
      </c>
    </row>
    <row r="19" spans="1:11" ht="18" customHeight="1">
      <c r="A19" s="52" t="s">
        <v>411</v>
      </c>
      <c r="B19" s="15">
        <v>19670000</v>
      </c>
      <c r="C19" s="15">
        <v>59232148</v>
      </c>
      <c r="D19" s="15">
        <v>1124163</v>
      </c>
      <c r="E19" s="15">
        <f t="shared" si="2"/>
        <v>58107985</v>
      </c>
      <c r="F19" s="15">
        <v>36500000</v>
      </c>
      <c r="G19" s="77">
        <f t="shared" si="0"/>
        <v>0.53890410958904111</v>
      </c>
      <c r="H19" s="15">
        <f t="shared" si="1"/>
        <v>31314631.916438356</v>
      </c>
      <c r="I19" s="15" t="s">
        <v>25</v>
      </c>
      <c r="J19" s="15">
        <v>19670000</v>
      </c>
    </row>
    <row r="20" spans="1:11" ht="18" customHeight="1">
      <c r="A20" s="52" t="s">
        <v>450</v>
      </c>
      <c r="B20" s="15">
        <v>10000000</v>
      </c>
      <c r="C20" s="15">
        <v>2439327870</v>
      </c>
      <c r="D20" s="15">
        <v>506039881</v>
      </c>
      <c r="E20" s="15">
        <f t="shared" si="2"/>
        <v>1933287989</v>
      </c>
      <c r="F20" s="15">
        <v>10000000</v>
      </c>
      <c r="G20" s="77">
        <f t="shared" si="0"/>
        <v>1</v>
      </c>
      <c r="H20" s="15">
        <f t="shared" si="1"/>
        <v>1933287989</v>
      </c>
      <c r="I20" s="15" t="s">
        <v>25</v>
      </c>
      <c r="J20" s="15">
        <v>10000000</v>
      </c>
    </row>
    <row r="21" spans="1:11" ht="18" customHeight="1">
      <c r="A21" s="52" t="s">
        <v>413</v>
      </c>
      <c r="B21" s="15">
        <v>10000000</v>
      </c>
      <c r="C21" s="15">
        <v>84490309</v>
      </c>
      <c r="D21" s="15">
        <v>8599446</v>
      </c>
      <c r="E21" s="15">
        <f t="shared" si="2"/>
        <v>75890863</v>
      </c>
      <c r="F21" s="15">
        <v>75890863</v>
      </c>
      <c r="G21" s="77">
        <f t="shared" si="0"/>
        <v>0.13176816819173606</v>
      </c>
      <c r="H21" s="15">
        <f t="shared" si="1"/>
        <v>10000000</v>
      </c>
      <c r="I21" s="15" t="s">
        <v>25</v>
      </c>
      <c r="J21" s="15">
        <v>10000000</v>
      </c>
    </row>
    <row r="22" spans="1:11" ht="18" customHeight="1">
      <c r="A22" s="52" t="s">
        <v>412</v>
      </c>
      <c r="B22" s="15">
        <v>3000000</v>
      </c>
      <c r="C22" s="15">
        <v>1505521959</v>
      </c>
      <c r="D22" s="15">
        <v>221309843</v>
      </c>
      <c r="E22" s="15">
        <f t="shared" si="2"/>
        <v>1284212116</v>
      </c>
      <c r="F22" s="15">
        <v>3000000</v>
      </c>
      <c r="G22" s="77">
        <f t="shared" si="0"/>
        <v>1</v>
      </c>
      <c r="H22" s="15">
        <f t="shared" si="1"/>
        <v>1284212116</v>
      </c>
      <c r="I22" s="15" t="s">
        <v>25</v>
      </c>
      <c r="J22" s="15">
        <v>3000000</v>
      </c>
    </row>
    <row r="23" spans="1:11" ht="18" customHeight="1">
      <c r="A23" s="52" t="s">
        <v>442</v>
      </c>
      <c r="B23" s="15">
        <v>613352000</v>
      </c>
      <c r="C23" s="15">
        <v>2076667739</v>
      </c>
      <c r="D23" s="15">
        <v>494028056</v>
      </c>
      <c r="E23" s="15">
        <f t="shared" si="2"/>
        <v>1582639683</v>
      </c>
      <c r="F23" s="15">
        <f>12700000+291278973+3035414+997288312</f>
        <v>1304302699</v>
      </c>
      <c r="G23" s="77">
        <f t="shared" si="0"/>
        <v>0.47025280287333054</v>
      </c>
      <c r="H23" s="15">
        <f t="shared" si="1"/>
        <v>744240746.86930931</v>
      </c>
      <c r="I23" s="15" t="s">
        <v>25</v>
      </c>
      <c r="J23" s="15">
        <v>613352000</v>
      </c>
    </row>
    <row r="24" spans="1:11" ht="18" customHeight="1">
      <c r="A24" s="52" t="s">
        <v>414</v>
      </c>
      <c r="B24" s="15">
        <f>7073079392+195400000</f>
        <v>7268479392</v>
      </c>
      <c r="C24" s="15">
        <v>55856440885</v>
      </c>
      <c r="D24" s="15">
        <v>31718476218</v>
      </c>
      <c r="E24" s="15">
        <f t="shared" si="2"/>
        <v>24137964667</v>
      </c>
      <c r="F24" s="15">
        <v>21796972362</v>
      </c>
      <c r="G24" s="77">
        <f>B24/F24</f>
        <v>0.33346279801095619</v>
      </c>
      <c r="H24" s="15">
        <f>E24*G24</f>
        <v>8049113236.147418</v>
      </c>
      <c r="I24" s="15" t="s">
        <v>25</v>
      </c>
      <c r="J24" s="15" t="s">
        <v>25</v>
      </c>
    </row>
    <row r="25" spans="1:11" ht="18" customHeight="1">
      <c r="A25" s="52"/>
      <c r="B25" s="15"/>
      <c r="C25" s="15"/>
      <c r="D25" s="15"/>
      <c r="E25" s="15"/>
      <c r="F25" s="15"/>
      <c r="G25" s="61"/>
      <c r="H25" s="15"/>
      <c r="I25" s="15"/>
      <c r="J25" s="15"/>
    </row>
    <row r="26" spans="1:11" ht="18" customHeight="1">
      <c r="A26" s="53" t="s">
        <v>10</v>
      </c>
      <c r="B26" s="15">
        <f>SUM(B14:B25)</f>
        <v>8982301392</v>
      </c>
      <c r="C26" s="39"/>
      <c r="D26" s="39"/>
      <c r="E26" s="39"/>
      <c r="F26" s="39"/>
      <c r="G26" s="39"/>
      <c r="H26" s="39"/>
      <c r="I26" s="15" t="s">
        <v>25</v>
      </c>
      <c r="J26" s="15">
        <v>1713822000</v>
      </c>
    </row>
    <row r="28" spans="1:11" ht="18">
      <c r="A28" s="37" t="s">
        <v>21</v>
      </c>
      <c r="K28" s="14" t="s">
        <v>26</v>
      </c>
    </row>
    <row r="29" spans="1:11" ht="45">
      <c r="A29" s="38" t="s">
        <v>12</v>
      </c>
      <c r="B29" s="56" t="s">
        <v>22</v>
      </c>
      <c r="C29" s="56" t="s">
        <v>14</v>
      </c>
      <c r="D29" s="56" t="s">
        <v>15</v>
      </c>
      <c r="E29" s="56" t="s">
        <v>16</v>
      </c>
      <c r="F29" s="56" t="s">
        <v>17</v>
      </c>
      <c r="G29" s="56" t="s">
        <v>18</v>
      </c>
      <c r="H29" s="56" t="s">
        <v>19</v>
      </c>
      <c r="I29" s="56" t="s">
        <v>23</v>
      </c>
      <c r="J29" s="56" t="s">
        <v>24</v>
      </c>
      <c r="K29" s="56" t="s">
        <v>9</v>
      </c>
    </row>
    <row r="30" spans="1:11" ht="18" customHeight="1">
      <c r="A30" s="52" t="s">
        <v>415</v>
      </c>
      <c r="B30" s="15">
        <v>127500000</v>
      </c>
      <c r="C30" s="15">
        <v>575557467</v>
      </c>
      <c r="D30" s="15">
        <v>91645931</v>
      </c>
      <c r="E30" s="15">
        <f>+C30-D30</f>
        <v>483911536</v>
      </c>
      <c r="F30" s="66">
        <v>640201097</v>
      </c>
      <c r="G30" s="80">
        <f>B30/F30</f>
        <v>0.19915617233002023</v>
      </c>
      <c r="H30" s="15">
        <f t="shared" ref="H30:H51" si="3">E30*G30</f>
        <v>96373969.256100789</v>
      </c>
      <c r="I30" s="15"/>
      <c r="J30" s="15">
        <f>+B30-I30</f>
        <v>127500000</v>
      </c>
      <c r="K30" s="15">
        <f>+J30</f>
        <v>127500000</v>
      </c>
    </row>
    <row r="31" spans="1:11" ht="18" customHeight="1">
      <c r="A31" s="52" t="s">
        <v>416</v>
      </c>
      <c r="B31" s="15">
        <v>13450000</v>
      </c>
      <c r="C31" s="15">
        <v>1767511957</v>
      </c>
      <c r="D31" s="15">
        <v>1398181431</v>
      </c>
      <c r="E31" s="15">
        <f t="shared" ref="E31:E56" si="4">+C31-D31</f>
        <v>369330526</v>
      </c>
      <c r="F31" s="66">
        <v>360000000</v>
      </c>
      <c r="G31" s="80">
        <f t="shared" ref="G31:G51" si="5">B31/F31</f>
        <v>3.7361111111111109E-2</v>
      </c>
      <c r="H31" s="15">
        <f t="shared" si="3"/>
        <v>13798598.81861111</v>
      </c>
      <c r="I31" s="15"/>
      <c r="J31" s="15">
        <f t="shared" ref="J31:J56" si="6">+B31-I31</f>
        <v>13450000</v>
      </c>
      <c r="K31" s="15">
        <f t="shared" ref="K31:K56" si="7">+J31</f>
        <v>13450000</v>
      </c>
    </row>
    <row r="32" spans="1:11" ht="18" customHeight="1">
      <c r="A32" s="52" t="s">
        <v>417</v>
      </c>
      <c r="B32" s="15">
        <v>6400000</v>
      </c>
      <c r="C32" s="15">
        <v>35051476000</v>
      </c>
      <c r="D32" s="15">
        <v>16104573000</v>
      </c>
      <c r="E32" s="15">
        <f t="shared" si="4"/>
        <v>18946903000</v>
      </c>
      <c r="F32" s="66">
        <v>1070400000</v>
      </c>
      <c r="G32" s="80">
        <f t="shared" si="5"/>
        <v>5.9790732436472349E-3</v>
      </c>
      <c r="H32" s="15">
        <f t="shared" si="3"/>
        <v>113284920.77727953</v>
      </c>
      <c r="I32" s="15"/>
      <c r="J32" s="15">
        <f t="shared" si="6"/>
        <v>6400000</v>
      </c>
      <c r="K32" s="15">
        <f t="shared" si="7"/>
        <v>6400000</v>
      </c>
    </row>
    <row r="33" spans="1:11" ht="18" customHeight="1">
      <c r="A33" s="52" t="s">
        <v>418</v>
      </c>
      <c r="B33" s="15">
        <v>5000000</v>
      </c>
      <c r="C33" s="15">
        <v>222515786</v>
      </c>
      <c r="D33" s="15">
        <v>76861056</v>
      </c>
      <c r="E33" s="15">
        <f t="shared" si="4"/>
        <v>145654730</v>
      </c>
      <c r="F33" s="66">
        <v>50000000</v>
      </c>
      <c r="G33" s="80">
        <f t="shared" si="5"/>
        <v>0.1</v>
      </c>
      <c r="H33" s="15">
        <f t="shared" si="3"/>
        <v>14565473</v>
      </c>
      <c r="I33" s="15"/>
      <c r="J33" s="15">
        <f t="shared" si="6"/>
        <v>5000000</v>
      </c>
      <c r="K33" s="15">
        <f t="shared" si="7"/>
        <v>5000000</v>
      </c>
    </row>
    <row r="34" spans="1:11" ht="18" customHeight="1">
      <c r="A34" s="52" t="s">
        <v>419</v>
      </c>
      <c r="B34" s="15">
        <v>15750000</v>
      </c>
      <c r="C34" s="15">
        <v>365283032</v>
      </c>
      <c r="D34" s="15">
        <v>214769222</v>
      </c>
      <c r="E34" s="15">
        <f t="shared" si="4"/>
        <v>150513810</v>
      </c>
      <c r="F34" s="66">
        <v>92500000</v>
      </c>
      <c r="G34" s="80">
        <f t="shared" si="5"/>
        <v>0.17027027027027028</v>
      </c>
      <c r="H34" s="15">
        <f t="shared" si="3"/>
        <v>25628027.108108111</v>
      </c>
      <c r="I34" s="15"/>
      <c r="J34" s="15">
        <f t="shared" si="6"/>
        <v>15750000</v>
      </c>
      <c r="K34" s="15">
        <f t="shared" si="7"/>
        <v>15750000</v>
      </c>
    </row>
    <row r="35" spans="1:11" ht="18" customHeight="1">
      <c r="A35" s="52" t="s">
        <v>420</v>
      </c>
      <c r="B35" s="15">
        <v>40000000</v>
      </c>
      <c r="C35" s="15">
        <v>12282966000</v>
      </c>
      <c r="D35" s="15">
        <v>7447937000</v>
      </c>
      <c r="E35" s="15">
        <f t="shared" si="4"/>
        <v>4835029000</v>
      </c>
      <c r="F35" s="66">
        <v>1940000000</v>
      </c>
      <c r="G35" s="80">
        <f t="shared" si="5"/>
        <v>2.0618556701030927E-2</v>
      </c>
      <c r="H35" s="15">
        <f t="shared" si="3"/>
        <v>99691319.587628871</v>
      </c>
      <c r="I35" s="15"/>
      <c r="J35" s="15">
        <f t="shared" si="6"/>
        <v>40000000</v>
      </c>
      <c r="K35" s="15">
        <f t="shared" si="7"/>
        <v>40000000</v>
      </c>
    </row>
    <row r="36" spans="1:11" ht="18" customHeight="1">
      <c r="A36" s="52" t="s">
        <v>421</v>
      </c>
      <c r="B36" s="15">
        <v>15920000</v>
      </c>
      <c r="C36" s="15">
        <v>74612069499</v>
      </c>
      <c r="D36" s="15">
        <v>70706289988</v>
      </c>
      <c r="E36" s="15">
        <f t="shared" si="4"/>
        <v>3905779511</v>
      </c>
      <c r="F36" s="66">
        <v>2834720000</v>
      </c>
      <c r="G36" s="80">
        <f t="shared" si="5"/>
        <v>5.6160749562567027E-3</v>
      </c>
      <c r="H36" s="15">
        <f t="shared" si="3"/>
        <v>21935150.496387649</v>
      </c>
      <c r="I36" s="15"/>
      <c r="J36" s="15">
        <f t="shared" si="6"/>
        <v>15920000</v>
      </c>
      <c r="K36" s="15">
        <f t="shared" si="7"/>
        <v>15920000</v>
      </c>
    </row>
    <row r="37" spans="1:11" ht="18" customHeight="1">
      <c r="A37" s="52" t="s">
        <v>422</v>
      </c>
      <c r="B37" s="15">
        <v>1790000</v>
      </c>
      <c r="C37" s="15">
        <v>624958802</v>
      </c>
      <c r="D37" s="15">
        <v>438872921</v>
      </c>
      <c r="E37" s="15">
        <f t="shared" si="4"/>
        <v>186085881</v>
      </c>
      <c r="F37" s="66">
        <v>60866960</v>
      </c>
      <c r="G37" s="80">
        <f t="shared" si="5"/>
        <v>2.9408401536728628E-2</v>
      </c>
      <c r="H37" s="15">
        <f t="shared" si="3"/>
        <v>5472488.3087639008</v>
      </c>
      <c r="I37" s="15"/>
      <c r="J37" s="15">
        <f t="shared" si="6"/>
        <v>1790000</v>
      </c>
      <c r="K37" s="15">
        <f t="shared" si="7"/>
        <v>1790000</v>
      </c>
    </row>
    <row r="38" spans="1:11" ht="18" customHeight="1">
      <c r="A38" s="52" t="s">
        <v>439</v>
      </c>
      <c r="B38" s="15">
        <v>5650000</v>
      </c>
      <c r="C38" s="15">
        <v>283401931889</v>
      </c>
      <c r="D38" s="15">
        <v>219169243690</v>
      </c>
      <c r="E38" s="15">
        <f t="shared" si="4"/>
        <v>64232688199</v>
      </c>
      <c r="F38" s="66">
        <v>46481650000</v>
      </c>
      <c r="G38" s="80">
        <f t="shared" si="5"/>
        <v>1.2155334416915062E-4</v>
      </c>
      <c r="H38" s="15">
        <f t="shared" si="3"/>
        <v>7807698.0555627868</v>
      </c>
      <c r="I38" s="15"/>
      <c r="J38" s="15">
        <f t="shared" si="6"/>
        <v>5650000</v>
      </c>
      <c r="K38" s="15">
        <f t="shared" si="7"/>
        <v>5650000</v>
      </c>
    </row>
    <row r="39" spans="1:11" ht="18" customHeight="1">
      <c r="A39" s="52" t="s">
        <v>423</v>
      </c>
      <c r="B39" s="15">
        <v>1398000</v>
      </c>
      <c r="C39" s="15">
        <v>644288230</v>
      </c>
      <c r="D39" s="15">
        <v>226405109</v>
      </c>
      <c r="E39" s="15">
        <f t="shared" si="4"/>
        <v>417883121</v>
      </c>
      <c r="F39" s="66">
        <v>385790376</v>
      </c>
      <c r="G39" s="80">
        <f t="shared" si="5"/>
        <v>3.623729587282395E-3</v>
      </c>
      <c r="H39" s="15">
        <f t="shared" si="3"/>
        <v>1514295.4295936092</v>
      </c>
      <c r="I39" s="15"/>
      <c r="J39" s="15">
        <f t="shared" si="6"/>
        <v>1398000</v>
      </c>
      <c r="K39" s="15">
        <f t="shared" si="7"/>
        <v>1398000</v>
      </c>
    </row>
    <row r="40" spans="1:11" ht="18" customHeight="1">
      <c r="A40" s="52" t="s">
        <v>424</v>
      </c>
      <c r="B40" s="15">
        <v>3680000</v>
      </c>
      <c r="C40" s="15">
        <v>5632301449</v>
      </c>
      <c r="D40" s="15">
        <v>5305300710</v>
      </c>
      <c r="E40" s="15">
        <f t="shared" si="4"/>
        <v>327000739</v>
      </c>
      <c r="F40" s="66">
        <v>3680000</v>
      </c>
      <c r="G40" s="80">
        <f t="shared" si="5"/>
        <v>1</v>
      </c>
      <c r="H40" s="15">
        <f t="shared" si="3"/>
        <v>327000739</v>
      </c>
      <c r="I40" s="15"/>
      <c r="J40" s="15">
        <f t="shared" si="6"/>
        <v>3680000</v>
      </c>
      <c r="K40" s="15">
        <f t="shared" si="7"/>
        <v>3680000</v>
      </c>
    </row>
    <row r="41" spans="1:11" ht="18" customHeight="1">
      <c r="A41" s="52" t="s">
        <v>425</v>
      </c>
      <c r="B41" s="15">
        <v>29435000</v>
      </c>
      <c r="C41" s="15">
        <v>1245178830</v>
      </c>
      <c r="D41" s="15">
        <v>401267172</v>
      </c>
      <c r="E41" s="15">
        <f t="shared" si="4"/>
        <v>843911658</v>
      </c>
      <c r="F41" s="66">
        <v>97555000</v>
      </c>
      <c r="G41" s="80">
        <f t="shared" si="5"/>
        <v>0.30172723079288605</v>
      </c>
      <c r="H41" s="15">
        <f t="shared" si="3"/>
        <v>254631127.60217312</v>
      </c>
      <c r="I41" s="15"/>
      <c r="J41" s="15">
        <f t="shared" si="6"/>
        <v>29435000</v>
      </c>
      <c r="K41" s="15">
        <f t="shared" si="7"/>
        <v>29435000</v>
      </c>
    </row>
    <row r="42" spans="1:11" ht="18" customHeight="1">
      <c r="A42" s="52" t="s">
        <v>426</v>
      </c>
      <c r="B42" s="15">
        <v>12000</v>
      </c>
      <c r="C42" s="15">
        <v>243329955</v>
      </c>
      <c r="D42" s="15">
        <v>47633450</v>
      </c>
      <c r="E42" s="15">
        <f t="shared" si="4"/>
        <v>195696505</v>
      </c>
      <c r="F42" s="66">
        <v>48426000</v>
      </c>
      <c r="G42" s="80">
        <f t="shared" si="5"/>
        <v>2.4780076818238137E-4</v>
      </c>
      <c r="H42" s="15">
        <f t="shared" si="3"/>
        <v>48493.744269607239</v>
      </c>
      <c r="I42" s="15"/>
      <c r="J42" s="15">
        <f t="shared" si="6"/>
        <v>12000</v>
      </c>
      <c r="K42" s="15">
        <f t="shared" si="7"/>
        <v>12000</v>
      </c>
    </row>
    <row r="43" spans="1:11" ht="18" customHeight="1">
      <c r="A43" s="52" t="s">
        <v>427</v>
      </c>
      <c r="B43" s="15">
        <v>2800000</v>
      </c>
      <c r="C43" s="15">
        <v>39088101</v>
      </c>
      <c r="D43" s="15">
        <v>63844693</v>
      </c>
      <c r="E43" s="15">
        <f t="shared" si="4"/>
        <v>-24756592</v>
      </c>
      <c r="F43" s="66">
        <v>7000000</v>
      </c>
      <c r="G43" s="80">
        <f t="shared" si="5"/>
        <v>0.4</v>
      </c>
      <c r="H43" s="15">
        <f t="shared" si="3"/>
        <v>-9902636.8000000007</v>
      </c>
      <c r="I43" s="15"/>
      <c r="J43" s="15">
        <f t="shared" si="6"/>
        <v>2800000</v>
      </c>
      <c r="K43" s="15">
        <f t="shared" si="7"/>
        <v>2800000</v>
      </c>
    </row>
    <row r="44" spans="1:11" ht="18" customHeight="1">
      <c r="A44" s="52" t="s">
        <v>440</v>
      </c>
      <c r="B44" s="15">
        <v>21000000</v>
      </c>
      <c r="C44" s="15">
        <v>24164123000000</v>
      </c>
      <c r="D44" s="15">
        <v>23738231000000</v>
      </c>
      <c r="E44" s="15">
        <f t="shared" si="4"/>
        <v>425892000000</v>
      </c>
      <c r="F44" s="66">
        <v>16602000000</v>
      </c>
      <c r="G44" s="80">
        <f t="shared" si="5"/>
        <v>1.264907842428623E-3</v>
      </c>
      <c r="H44" s="15">
        <f t="shared" si="3"/>
        <v>538714130.82761109</v>
      </c>
      <c r="I44" s="15"/>
      <c r="J44" s="15">
        <f t="shared" si="6"/>
        <v>21000000</v>
      </c>
      <c r="K44" s="15">
        <f t="shared" si="7"/>
        <v>21000000</v>
      </c>
    </row>
    <row r="45" spans="1:11" ht="18" customHeight="1">
      <c r="A45" s="52" t="s">
        <v>428</v>
      </c>
      <c r="B45" s="15">
        <v>164473000</v>
      </c>
      <c r="C45" s="15">
        <v>523691307718</v>
      </c>
      <c r="D45" s="15">
        <v>481649511155</v>
      </c>
      <c r="E45" s="15">
        <f t="shared" si="4"/>
        <v>42041796563</v>
      </c>
      <c r="F45" s="66">
        <v>7971968000</v>
      </c>
      <c r="G45" s="80">
        <f t="shared" si="5"/>
        <v>2.0631417486874006E-2</v>
      </c>
      <c r="H45" s="15">
        <f t="shared" si="3"/>
        <v>867381856.78947771</v>
      </c>
      <c r="I45" s="15"/>
      <c r="J45" s="15">
        <f t="shared" si="6"/>
        <v>164473000</v>
      </c>
      <c r="K45" s="15">
        <f t="shared" si="7"/>
        <v>164473000</v>
      </c>
    </row>
    <row r="46" spans="1:11" ht="18" customHeight="1">
      <c r="A46" s="52" t="s">
        <v>429</v>
      </c>
      <c r="B46" s="15">
        <v>20340000</v>
      </c>
      <c r="C46" s="15">
        <v>5165425662</v>
      </c>
      <c r="D46" s="15">
        <v>183068085</v>
      </c>
      <c r="E46" s="15">
        <f t="shared" si="4"/>
        <v>4982357577</v>
      </c>
      <c r="F46" s="66">
        <v>4743322095</v>
      </c>
      <c r="G46" s="80">
        <f t="shared" si="5"/>
        <v>4.2881338421948342E-3</v>
      </c>
      <c r="H46" s="15">
        <f t="shared" si="3"/>
        <v>21365016.139849555</v>
      </c>
      <c r="I46" s="15"/>
      <c r="J46" s="15">
        <f t="shared" si="6"/>
        <v>20340000</v>
      </c>
      <c r="K46" s="15">
        <f t="shared" si="7"/>
        <v>20340000</v>
      </c>
    </row>
    <row r="47" spans="1:11" ht="18" customHeight="1">
      <c r="A47" s="52" t="s">
        <v>441</v>
      </c>
      <c r="B47" s="15">
        <v>9596131</v>
      </c>
      <c r="C47" s="15">
        <v>350963015</v>
      </c>
      <c r="D47" s="15">
        <v>7524507</v>
      </c>
      <c r="E47" s="15">
        <f t="shared" si="4"/>
        <v>343438508</v>
      </c>
      <c r="F47" s="66">
        <v>302687850</v>
      </c>
      <c r="G47" s="80">
        <f t="shared" si="5"/>
        <v>3.1703059769330022E-2</v>
      </c>
      <c r="H47" s="15">
        <f t="shared" si="3"/>
        <v>10888051.546213526</v>
      </c>
      <c r="I47" s="15">
        <v>125158</v>
      </c>
      <c r="J47" s="15">
        <f t="shared" si="6"/>
        <v>9470973</v>
      </c>
      <c r="K47" s="15">
        <f t="shared" si="7"/>
        <v>9470973</v>
      </c>
    </row>
    <row r="48" spans="1:11" ht="18" customHeight="1">
      <c r="A48" s="52" t="s">
        <v>430</v>
      </c>
      <c r="B48" s="15">
        <v>300000</v>
      </c>
      <c r="C48" s="15">
        <v>113296262</v>
      </c>
      <c r="D48" s="15">
        <v>118383</v>
      </c>
      <c r="E48" s="15">
        <f t="shared" si="4"/>
        <v>113177879</v>
      </c>
      <c r="F48" s="15">
        <v>102694639</v>
      </c>
      <c r="G48" s="80">
        <f t="shared" si="5"/>
        <v>2.9212819960348661E-3</v>
      </c>
      <c r="H48" s="15">
        <f t="shared" si="3"/>
        <v>330624.50027211255</v>
      </c>
      <c r="I48" s="15"/>
      <c r="J48" s="15">
        <f t="shared" si="6"/>
        <v>300000</v>
      </c>
      <c r="K48" s="15">
        <f t="shared" si="7"/>
        <v>300000</v>
      </c>
    </row>
    <row r="49" spans="1:11" ht="18" customHeight="1">
      <c r="A49" s="52" t="s">
        <v>431</v>
      </c>
      <c r="B49" s="15">
        <v>30820000</v>
      </c>
      <c r="C49" s="15">
        <v>1919071047</v>
      </c>
      <c r="D49" s="15">
        <v>554419632</v>
      </c>
      <c r="E49" s="15">
        <f t="shared" si="4"/>
        <v>1364651415</v>
      </c>
      <c r="F49" s="66">
        <v>1318958224</v>
      </c>
      <c r="G49" s="80">
        <f t="shared" si="5"/>
        <v>2.3366926593423328E-2</v>
      </c>
      <c r="H49" s="15">
        <f t="shared" si="3"/>
        <v>31887709.439916272</v>
      </c>
      <c r="I49" s="15"/>
      <c r="J49" s="15">
        <f t="shared" si="6"/>
        <v>30820000</v>
      </c>
      <c r="K49" s="15">
        <f t="shared" si="7"/>
        <v>30820000</v>
      </c>
    </row>
    <row r="50" spans="1:11" ht="18" customHeight="1">
      <c r="A50" s="52" t="s">
        <v>432</v>
      </c>
      <c r="B50" s="15">
        <v>16698000</v>
      </c>
      <c r="C50" s="15">
        <v>707087136</v>
      </c>
      <c r="D50" s="15">
        <v>374078188</v>
      </c>
      <c r="E50" s="15">
        <f t="shared" si="4"/>
        <v>333008948</v>
      </c>
      <c r="F50" s="66">
        <v>244071029</v>
      </c>
      <c r="G50" s="80">
        <f t="shared" si="5"/>
        <v>6.8414510597240935E-2</v>
      </c>
      <c r="H50" s="15">
        <f t="shared" si="3"/>
        <v>22782644.201922055</v>
      </c>
      <c r="I50" s="15">
        <v>1264000</v>
      </c>
      <c r="J50" s="15">
        <f t="shared" si="6"/>
        <v>15434000</v>
      </c>
      <c r="K50" s="15">
        <f t="shared" si="7"/>
        <v>15434000</v>
      </c>
    </row>
    <row r="51" spans="1:11" ht="18" customHeight="1">
      <c r="A51" s="52" t="s">
        <v>433</v>
      </c>
      <c r="B51" s="15">
        <v>15329000</v>
      </c>
      <c r="C51" s="15">
        <v>697045121</v>
      </c>
      <c r="D51" s="15">
        <v>15993436</v>
      </c>
      <c r="E51" s="15">
        <f t="shared" si="4"/>
        <v>681051685</v>
      </c>
      <c r="F51" s="66">
        <v>493950092</v>
      </c>
      <c r="G51" s="80">
        <f t="shared" si="5"/>
        <v>3.1033499635424705E-2</v>
      </c>
      <c r="H51" s="15">
        <f t="shared" si="3"/>
        <v>21135417.218152881</v>
      </c>
      <c r="I51" s="15"/>
      <c r="J51" s="15">
        <f t="shared" si="6"/>
        <v>15329000</v>
      </c>
      <c r="K51" s="15">
        <f t="shared" si="7"/>
        <v>15329000</v>
      </c>
    </row>
    <row r="52" spans="1:11" ht="18" customHeight="1">
      <c r="A52" s="52" t="s">
        <v>434</v>
      </c>
      <c r="B52" s="15">
        <v>70648700</v>
      </c>
      <c r="C52" s="15">
        <v>1085547987</v>
      </c>
      <c r="D52" s="15">
        <v>526362</v>
      </c>
      <c r="E52" s="15">
        <f t="shared" si="4"/>
        <v>1085021625</v>
      </c>
      <c r="F52" s="66">
        <v>1058100000</v>
      </c>
      <c r="G52" s="80">
        <f>B52/F52</f>
        <v>6.6769397977506847E-2</v>
      </c>
      <c r="H52" s="15">
        <f>E52*G52</f>
        <v>72446240.693826199</v>
      </c>
      <c r="I52" s="15"/>
      <c r="J52" s="15">
        <f t="shared" si="6"/>
        <v>70648700</v>
      </c>
      <c r="K52" s="15">
        <f t="shared" si="7"/>
        <v>70648700</v>
      </c>
    </row>
    <row r="53" spans="1:11" ht="18" customHeight="1">
      <c r="A53" s="52" t="s">
        <v>435</v>
      </c>
      <c r="B53" s="15">
        <v>4355600</v>
      </c>
      <c r="C53" s="15">
        <v>11945380326</v>
      </c>
      <c r="D53" s="15">
        <v>5964847542</v>
      </c>
      <c r="E53" s="15">
        <f t="shared" si="4"/>
        <v>5980532784</v>
      </c>
      <c r="F53" s="66">
        <v>155800000</v>
      </c>
      <c r="G53" s="80">
        <f>B53/F53</f>
        <v>2.7956354300385108E-2</v>
      </c>
      <c r="H53" s="15">
        <f>E53*G53</f>
        <v>167193893.41457254</v>
      </c>
      <c r="I53" s="15"/>
      <c r="J53" s="15">
        <f t="shared" si="6"/>
        <v>4355600</v>
      </c>
      <c r="K53" s="15">
        <f t="shared" si="7"/>
        <v>4355600</v>
      </c>
    </row>
    <row r="54" spans="1:11" ht="18" customHeight="1">
      <c r="A54" s="52" t="s">
        <v>436</v>
      </c>
      <c r="B54" s="15">
        <v>800000</v>
      </c>
      <c r="C54" s="15">
        <v>73878942</v>
      </c>
      <c r="D54" s="15">
        <v>22331280</v>
      </c>
      <c r="E54" s="15">
        <f t="shared" si="4"/>
        <v>51547662</v>
      </c>
      <c r="F54" s="66">
        <v>10520000</v>
      </c>
      <c r="G54" s="80">
        <f>B54/F54</f>
        <v>7.6045627376425853E-2</v>
      </c>
      <c r="H54" s="15">
        <f>E54*G54</f>
        <v>3919974.2965779467</v>
      </c>
      <c r="I54" s="15"/>
      <c r="J54" s="15">
        <f t="shared" si="6"/>
        <v>800000</v>
      </c>
      <c r="K54" s="15">
        <f t="shared" si="7"/>
        <v>800000</v>
      </c>
    </row>
    <row r="55" spans="1:11" ht="18" customHeight="1">
      <c r="A55" s="52" t="s">
        <v>437</v>
      </c>
      <c r="B55" s="15">
        <v>190000</v>
      </c>
      <c r="C55" s="15">
        <v>108778662</v>
      </c>
      <c r="D55" s="15">
        <v>0</v>
      </c>
      <c r="E55" s="15">
        <f t="shared" si="4"/>
        <v>108778662</v>
      </c>
      <c r="F55" s="81">
        <v>30607374</v>
      </c>
      <c r="G55" s="80">
        <f>B55/F55</f>
        <v>6.2076544038047821E-3</v>
      </c>
      <c r="H55" s="15">
        <f>E55*G55</f>
        <v>675260.34020429186</v>
      </c>
      <c r="I55" s="15"/>
      <c r="J55" s="15">
        <f t="shared" si="6"/>
        <v>190000</v>
      </c>
      <c r="K55" s="15">
        <f t="shared" si="7"/>
        <v>190000</v>
      </c>
    </row>
    <row r="56" spans="1:11" ht="18" customHeight="1">
      <c r="A56" s="52" t="s">
        <v>438</v>
      </c>
      <c r="B56" s="15">
        <v>500000</v>
      </c>
      <c r="C56" s="15">
        <v>2165816831</v>
      </c>
      <c r="D56" s="15">
        <v>545822205</v>
      </c>
      <c r="E56" s="15">
        <f t="shared" si="4"/>
        <v>1619994626</v>
      </c>
      <c r="F56" s="66">
        <v>400000000</v>
      </c>
      <c r="G56" s="80">
        <f>B56/F56</f>
        <v>1.25E-3</v>
      </c>
      <c r="H56" s="15">
        <f>E56*G56</f>
        <v>2024993.2825</v>
      </c>
      <c r="I56" s="15"/>
      <c r="J56" s="15">
        <f t="shared" si="6"/>
        <v>500000</v>
      </c>
      <c r="K56" s="15">
        <f t="shared" si="7"/>
        <v>500000</v>
      </c>
    </row>
    <row r="57" spans="1:11" ht="18" customHeight="1">
      <c r="A57" s="52"/>
      <c r="B57" s="15"/>
      <c r="C57" s="15"/>
      <c r="D57" s="15"/>
      <c r="E57" s="15"/>
      <c r="F57" s="66"/>
      <c r="G57" s="61"/>
      <c r="H57" s="15"/>
      <c r="I57" s="15"/>
      <c r="J57" s="15"/>
      <c r="K57" s="15"/>
    </row>
    <row r="58" spans="1:11" ht="18" customHeight="1">
      <c r="A58" s="53" t="s">
        <v>10</v>
      </c>
      <c r="B58" s="15">
        <f>SUM(B30:B57)</f>
        <v>623835431</v>
      </c>
      <c r="C58" s="39"/>
      <c r="D58" s="39"/>
      <c r="E58" s="39"/>
      <c r="F58" s="71"/>
      <c r="G58" s="39"/>
      <c r="H58" s="39"/>
      <c r="I58" s="15">
        <f>SUM(I30:I56)</f>
        <v>1389158</v>
      </c>
      <c r="J58" s="78">
        <f>SUM(J30:J56)</f>
        <v>622446273</v>
      </c>
      <c r="K58" s="15">
        <f>SUM(K30:K56)</f>
        <v>622446273</v>
      </c>
    </row>
    <row r="60" spans="1:11">
      <c r="A60" s="74" t="s">
        <v>500</v>
      </c>
      <c r="B60" s="75">
        <f>+J58+B26</f>
        <v>9604747665</v>
      </c>
    </row>
    <row r="61" spans="1:11">
      <c r="A61" s="74" t="s">
        <v>501</v>
      </c>
      <c r="B61" s="75">
        <v>9604747665</v>
      </c>
    </row>
    <row r="62" spans="1:11">
      <c r="A62" s="74" t="s">
        <v>502</v>
      </c>
      <c r="B62" s="76">
        <f>+B60-B61</f>
        <v>0</v>
      </c>
    </row>
  </sheetData>
  <phoneticPr fontId="11"/>
  <printOptions horizontalCentered="1"/>
  <pageMargins left="0.59055118110236227" right="0.39370078740157483" top="0.39370078740157483" bottom="0.39370078740157483" header="0.19685039370078741" footer="0.19685039370078741"/>
  <pageSetup paperSize="9" scale="60" fitToHeight="0"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23"/>
  <sheetViews>
    <sheetView tabSelected="1" zoomScaleNormal="100" workbookViewId="0">
      <selection activeCell="D31" sqref="D31"/>
    </sheetView>
  </sheetViews>
  <sheetFormatPr defaultColWidth="8.83203125" defaultRowHeight="15"/>
  <cols>
    <col min="1" max="1" width="34.08203125" style="16" customWidth="1"/>
    <col min="2" max="7" width="17.83203125" style="16" customWidth="1"/>
    <col min="8" max="8" width="11.25" style="16" customWidth="1"/>
    <col min="9" max="9" width="12.5" style="16" bestFit="1" customWidth="1"/>
    <col min="10" max="10" width="13.58203125" style="16" customWidth="1"/>
    <col min="11" max="11" width="8.83203125" style="16"/>
    <col min="12" max="12" width="12.5" style="16" bestFit="1" customWidth="1"/>
    <col min="13" max="16384" width="8.83203125" style="16"/>
  </cols>
  <sheetData>
    <row r="1" spans="1:12" ht="29">
      <c r="A1" s="1" t="s">
        <v>33</v>
      </c>
    </row>
    <row r="2" spans="1:12" ht="18">
      <c r="A2" s="13" t="s">
        <v>405</v>
      </c>
    </row>
    <row r="3" spans="1:12" ht="18">
      <c r="A3" s="13" t="s">
        <v>508</v>
      </c>
    </row>
    <row r="4" spans="1:12" ht="18">
      <c r="A4" s="13" t="s">
        <v>393</v>
      </c>
    </row>
    <row r="5" spans="1:12" ht="18">
      <c r="G5" s="14" t="s">
        <v>26</v>
      </c>
    </row>
    <row r="6" spans="1:12" ht="30">
      <c r="A6" s="38" t="s">
        <v>27</v>
      </c>
      <c r="B6" s="38" t="s">
        <v>28</v>
      </c>
      <c r="C6" s="38" t="s">
        <v>29</v>
      </c>
      <c r="D6" s="38" t="s">
        <v>30</v>
      </c>
      <c r="E6" s="38" t="s">
        <v>31</v>
      </c>
      <c r="F6" s="56" t="s">
        <v>32</v>
      </c>
      <c r="G6" s="56" t="s">
        <v>9</v>
      </c>
    </row>
    <row r="7" spans="1:12" ht="18" customHeight="1">
      <c r="A7" s="52" t="s">
        <v>376</v>
      </c>
      <c r="B7" s="15">
        <v>11773107014</v>
      </c>
      <c r="C7" s="62" t="s">
        <v>25</v>
      </c>
      <c r="D7" s="62" t="s">
        <v>25</v>
      </c>
      <c r="E7" s="15">
        <v>100000000</v>
      </c>
      <c r="F7" s="62">
        <f>SUM(B7:E7)</f>
        <v>11873107014</v>
      </c>
      <c r="G7" s="15">
        <f>+F7</f>
        <v>11873107014</v>
      </c>
    </row>
    <row r="8" spans="1:12" ht="18" customHeight="1">
      <c r="A8" s="52" t="s">
        <v>377</v>
      </c>
      <c r="B8" s="15">
        <v>2299122458</v>
      </c>
      <c r="C8" s="15" t="s">
        <v>25</v>
      </c>
      <c r="D8" s="15" t="s">
        <v>25</v>
      </c>
      <c r="E8" s="15" t="s">
        <v>25</v>
      </c>
      <c r="F8" s="62">
        <f t="shared" ref="F8:F22" si="0">SUM(B8:E8)</f>
        <v>2299122458</v>
      </c>
      <c r="G8" s="15">
        <f t="shared" ref="G8:G22" si="1">+F8</f>
        <v>2299122458</v>
      </c>
    </row>
    <row r="9" spans="1:12" ht="18" customHeight="1">
      <c r="A9" s="52" t="s">
        <v>451</v>
      </c>
      <c r="B9" s="15">
        <v>65462800</v>
      </c>
      <c r="C9" s="15" t="s">
        <v>25</v>
      </c>
      <c r="D9" s="15" t="s">
        <v>25</v>
      </c>
      <c r="E9" s="15">
        <v>150000000</v>
      </c>
      <c r="F9" s="62">
        <f t="shared" si="0"/>
        <v>215462800</v>
      </c>
      <c r="G9" s="15">
        <f t="shared" si="1"/>
        <v>215462800</v>
      </c>
    </row>
    <row r="10" spans="1:12" ht="18" customHeight="1">
      <c r="A10" s="52" t="s">
        <v>452</v>
      </c>
      <c r="B10" s="15">
        <v>117062678</v>
      </c>
      <c r="C10" s="15" t="s">
        <v>25</v>
      </c>
      <c r="D10" s="15" t="s">
        <v>25</v>
      </c>
      <c r="E10" s="15">
        <v>100000000</v>
      </c>
      <c r="F10" s="62">
        <f t="shared" si="0"/>
        <v>217062678</v>
      </c>
      <c r="G10" s="15">
        <f t="shared" si="1"/>
        <v>217062678</v>
      </c>
    </row>
    <row r="11" spans="1:12" ht="18" customHeight="1">
      <c r="A11" s="52" t="s">
        <v>453</v>
      </c>
      <c r="B11" s="15">
        <v>53642585</v>
      </c>
      <c r="C11" s="15" t="s">
        <v>25</v>
      </c>
      <c r="D11" s="15" t="s">
        <v>25</v>
      </c>
      <c r="E11" s="15">
        <v>50000000</v>
      </c>
      <c r="F11" s="62">
        <f t="shared" si="0"/>
        <v>103642585</v>
      </c>
      <c r="G11" s="15">
        <f t="shared" si="1"/>
        <v>103642585</v>
      </c>
    </row>
    <row r="12" spans="1:12" ht="18" customHeight="1">
      <c r="A12" s="52" t="s">
        <v>522</v>
      </c>
      <c r="B12" s="15">
        <v>834149316</v>
      </c>
      <c r="C12" s="15" t="s">
        <v>25</v>
      </c>
      <c r="D12" s="15" t="s">
        <v>25</v>
      </c>
      <c r="E12" s="15" t="s">
        <v>25</v>
      </c>
      <c r="F12" s="62">
        <f t="shared" si="0"/>
        <v>834149316</v>
      </c>
      <c r="G12" s="15">
        <f t="shared" si="1"/>
        <v>834149316</v>
      </c>
      <c r="I12" s="97"/>
      <c r="L12" s="97"/>
    </row>
    <row r="13" spans="1:12" ht="18" customHeight="1">
      <c r="A13" s="52" t="s">
        <v>454</v>
      </c>
      <c r="B13" s="15">
        <v>136111419</v>
      </c>
      <c r="C13" s="15" t="s">
        <v>25</v>
      </c>
      <c r="D13" s="15" t="s">
        <v>25</v>
      </c>
      <c r="E13" s="15" t="s">
        <v>25</v>
      </c>
      <c r="F13" s="62">
        <f t="shared" si="0"/>
        <v>136111419</v>
      </c>
      <c r="G13" s="15">
        <f t="shared" si="1"/>
        <v>136111419</v>
      </c>
    </row>
    <row r="14" spans="1:12" ht="18" customHeight="1">
      <c r="A14" s="52" t="s">
        <v>455</v>
      </c>
      <c r="B14" s="15">
        <v>4804390</v>
      </c>
      <c r="C14" s="15" t="s">
        <v>25</v>
      </c>
      <c r="D14" s="15" t="s">
        <v>25</v>
      </c>
      <c r="E14" s="15" t="s">
        <v>25</v>
      </c>
      <c r="F14" s="62">
        <f t="shared" si="0"/>
        <v>4804390</v>
      </c>
      <c r="G14" s="15">
        <f t="shared" si="1"/>
        <v>4804390</v>
      </c>
    </row>
    <row r="15" spans="1:12" ht="18" customHeight="1">
      <c r="A15" s="52" t="s">
        <v>456</v>
      </c>
      <c r="B15" s="15">
        <v>624299</v>
      </c>
      <c r="C15" s="15" t="s">
        <v>25</v>
      </c>
      <c r="D15" s="15" t="s">
        <v>25</v>
      </c>
      <c r="E15" s="15" t="s">
        <v>25</v>
      </c>
      <c r="F15" s="62">
        <f t="shared" si="0"/>
        <v>624299</v>
      </c>
      <c r="G15" s="15">
        <f t="shared" si="1"/>
        <v>624299</v>
      </c>
    </row>
    <row r="16" spans="1:12" ht="18" customHeight="1">
      <c r="A16" s="52" t="s">
        <v>497</v>
      </c>
      <c r="B16" s="15">
        <v>409453201</v>
      </c>
      <c r="C16" s="15" t="s">
        <v>25</v>
      </c>
      <c r="D16" s="15" t="s">
        <v>25</v>
      </c>
      <c r="E16" s="15" t="s">
        <v>25</v>
      </c>
      <c r="F16" s="62">
        <f t="shared" si="0"/>
        <v>409453201</v>
      </c>
      <c r="G16" s="15">
        <f t="shared" si="1"/>
        <v>409453201</v>
      </c>
    </row>
    <row r="17" spans="1:9" ht="18" customHeight="1">
      <c r="A17" s="52" t="s">
        <v>457</v>
      </c>
      <c r="B17" s="15">
        <v>28583297</v>
      </c>
      <c r="C17" s="15" t="s">
        <v>25</v>
      </c>
      <c r="D17" s="15" t="s">
        <v>25</v>
      </c>
      <c r="E17" s="15" t="s">
        <v>25</v>
      </c>
      <c r="F17" s="62">
        <f t="shared" si="0"/>
        <v>28583297</v>
      </c>
      <c r="G17" s="15">
        <f t="shared" si="1"/>
        <v>28583297</v>
      </c>
    </row>
    <row r="18" spans="1:9" ht="18" hidden="1" customHeight="1">
      <c r="A18" s="52" t="s">
        <v>475</v>
      </c>
      <c r="B18" s="15">
        <v>0</v>
      </c>
      <c r="C18" s="15" t="s">
        <v>25</v>
      </c>
      <c r="D18" s="15" t="s">
        <v>25</v>
      </c>
      <c r="E18" s="15" t="s">
        <v>25</v>
      </c>
      <c r="F18" s="62">
        <f t="shared" si="0"/>
        <v>0</v>
      </c>
      <c r="G18" s="15">
        <f t="shared" si="1"/>
        <v>0</v>
      </c>
    </row>
    <row r="19" spans="1:9" ht="18" hidden="1" customHeight="1">
      <c r="A19" s="52" t="s">
        <v>523</v>
      </c>
      <c r="B19" s="15">
        <v>0</v>
      </c>
      <c r="C19" s="15" t="s">
        <v>25</v>
      </c>
      <c r="D19" s="15" t="s">
        <v>25</v>
      </c>
      <c r="E19" s="15" t="s">
        <v>25</v>
      </c>
      <c r="F19" s="62">
        <f t="shared" ref="F19" si="2">SUM(B19:E19)</f>
        <v>0</v>
      </c>
      <c r="G19" s="15">
        <f t="shared" ref="G19" si="3">+F19</f>
        <v>0</v>
      </c>
    </row>
    <row r="20" spans="1:9" ht="18" customHeight="1">
      <c r="A20" s="52" t="s">
        <v>524</v>
      </c>
      <c r="B20" s="15">
        <v>208123735</v>
      </c>
      <c r="C20" s="15" t="s">
        <v>25</v>
      </c>
      <c r="D20" s="15" t="s">
        <v>25</v>
      </c>
      <c r="E20" s="15" t="s">
        <v>25</v>
      </c>
      <c r="F20" s="62">
        <f t="shared" si="0"/>
        <v>208123735</v>
      </c>
      <c r="G20" s="15">
        <f t="shared" si="1"/>
        <v>208123735</v>
      </c>
    </row>
    <row r="21" spans="1:9" ht="18" customHeight="1">
      <c r="A21" s="52" t="s">
        <v>525</v>
      </c>
      <c r="B21" s="15">
        <v>1000000000</v>
      </c>
      <c r="C21" s="15" t="s">
        <v>25</v>
      </c>
      <c r="D21" s="15" t="s">
        <v>25</v>
      </c>
      <c r="E21" s="15" t="s">
        <v>25</v>
      </c>
      <c r="F21" s="62">
        <f t="shared" si="0"/>
        <v>1000000000</v>
      </c>
      <c r="G21" s="15">
        <f t="shared" si="1"/>
        <v>1000000000</v>
      </c>
      <c r="I21" s="97"/>
    </row>
    <row r="22" spans="1:9" ht="18" customHeight="1">
      <c r="A22" s="52" t="s">
        <v>526</v>
      </c>
      <c r="B22" s="15">
        <v>300000000</v>
      </c>
      <c r="C22" s="15" t="s">
        <v>25</v>
      </c>
      <c r="D22" s="15" t="s">
        <v>25</v>
      </c>
      <c r="E22" s="15" t="s">
        <v>25</v>
      </c>
      <c r="F22" s="62">
        <f t="shared" si="0"/>
        <v>300000000</v>
      </c>
      <c r="G22" s="15">
        <f t="shared" si="1"/>
        <v>300000000</v>
      </c>
    </row>
    <row r="23" spans="1:9" ht="18" customHeight="1">
      <c r="A23" s="53" t="s">
        <v>490</v>
      </c>
      <c r="B23" s="15">
        <f>SUM(B7:B22)</f>
        <v>17230247192</v>
      </c>
      <c r="C23" s="15">
        <v>0</v>
      </c>
      <c r="D23" s="15">
        <v>0</v>
      </c>
      <c r="E23" s="15">
        <f>SUM(E7:E22)</f>
        <v>400000000</v>
      </c>
      <c r="F23" s="62">
        <f>SUM(F7:F22)</f>
        <v>17630247192</v>
      </c>
      <c r="G23" s="15">
        <f>SUM(G7:G22)</f>
        <v>17630247192</v>
      </c>
    </row>
  </sheetData>
  <phoneticPr fontId="11"/>
  <printOptions horizontalCentered="1"/>
  <pageMargins left="0.59055118110236227" right="0.39370078740157483" top="0.39370078740157483" bottom="0.39370078740157483" header="0.19685039370078741" footer="0.19685039370078741"/>
  <pageSetup paperSize="9" scale="89" fitToHeight="0"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1"/>
  <sheetViews>
    <sheetView view="pageBreakPreview" zoomScale="130" zoomScaleNormal="100" zoomScaleSheetLayoutView="130" workbookViewId="0">
      <selection activeCell="C9" sqref="C9"/>
    </sheetView>
  </sheetViews>
  <sheetFormatPr defaultColWidth="8.83203125" defaultRowHeight="15"/>
  <cols>
    <col min="1" max="1" width="30.83203125" style="16" customWidth="1"/>
    <col min="2" max="6" width="19.83203125" style="16" customWidth="1"/>
    <col min="7" max="16384" width="8.83203125" style="16"/>
  </cols>
  <sheetData>
    <row r="1" spans="1:7" ht="29">
      <c r="A1" s="1" t="s">
        <v>34</v>
      </c>
    </row>
    <row r="2" spans="1:7" ht="18">
      <c r="A2" s="13" t="s">
        <v>405</v>
      </c>
    </row>
    <row r="3" spans="1:7" ht="18">
      <c r="A3" s="13" t="s">
        <v>508</v>
      </c>
    </row>
    <row r="4" spans="1:7" ht="18">
      <c r="A4" s="13" t="s">
        <v>393</v>
      </c>
    </row>
    <row r="5" spans="1:7" ht="18">
      <c r="F5" s="14" t="s">
        <v>485</v>
      </c>
    </row>
    <row r="6" spans="1:7" ht="22.5" customHeight="1">
      <c r="A6" s="99" t="s">
        <v>35</v>
      </c>
      <c r="B6" s="99" t="s">
        <v>36</v>
      </c>
      <c r="C6" s="99"/>
      <c r="D6" s="99" t="s">
        <v>37</v>
      </c>
      <c r="E6" s="99"/>
      <c r="F6" s="100" t="s">
        <v>38</v>
      </c>
    </row>
    <row r="7" spans="1:7" ht="30">
      <c r="A7" s="99"/>
      <c r="B7" s="38" t="s">
        <v>39</v>
      </c>
      <c r="C7" s="56" t="s">
        <v>40</v>
      </c>
      <c r="D7" s="38" t="s">
        <v>39</v>
      </c>
      <c r="E7" s="56" t="s">
        <v>40</v>
      </c>
      <c r="F7" s="99"/>
    </row>
    <row r="8" spans="1:7" ht="18" customHeight="1">
      <c r="A8" s="52" t="s">
        <v>491</v>
      </c>
      <c r="B8" s="15">
        <v>211543004</v>
      </c>
      <c r="C8" s="15" t="s">
        <v>25</v>
      </c>
      <c r="D8" s="15" t="s">
        <v>25</v>
      </c>
      <c r="E8" s="15" t="s">
        <v>25</v>
      </c>
      <c r="F8" s="15"/>
      <c r="G8" s="16" t="s">
        <v>506</v>
      </c>
    </row>
    <row r="9" spans="1:7" ht="18" customHeight="1">
      <c r="A9" s="52" t="s">
        <v>492</v>
      </c>
      <c r="B9" s="15">
        <v>338130314</v>
      </c>
      <c r="C9" s="15" t="s">
        <v>25</v>
      </c>
      <c r="D9" s="15" t="s">
        <v>25</v>
      </c>
      <c r="E9" s="15" t="s">
        <v>25</v>
      </c>
      <c r="F9" s="15"/>
      <c r="G9" s="16" t="s">
        <v>505</v>
      </c>
    </row>
    <row r="10" spans="1:7" ht="18" customHeight="1">
      <c r="A10" s="52"/>
      <c r="B10" s="15"/>
      <c r="C10" s="15"/>
      <c r="D10" s="15"/>
      <c r="E10" s="15"/>
      <c r="F10" s="15"/>
    </row>
    <row r="11" spans="1:7" ht="18" customHeight="1">
      <c r="A11" s="53" t="s">
        <v>10</v>
      </c>
      <c r="B11" s="15">
        <f>SUM(B8:B10)</f>
        <v>549673318</v>
      </c>
      <c r="C11" s="15"/>
      <c r="D11" s="15"/>
      <c r="E11" s="15"/>
      <c r="F11" s="15"/>
    </row>
  </sheetData>
  <mergeCells count="4">
    <mergeCell ref="A6:A7"/>
    <mergeCell ref="B6:C6"/>
    <mergeCell ref="D6:E6"/>
    <mergeCell ref="F6:F7"/>
  </mergeCells>
  <phoneticPr fontId="11"/>
  <printOptions horizontalCentered="1"/>
  <pageMargins left="0.59055118110236227" right="0.39370078740157483" top="0.39370078740157483" bottom="0.39370078740157483" header="0.19685039370078741" footer="0.19685039370078741"/>
  <pageSetup paperSize="9" scale="96" fitToHeight="0"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26"/>
  <sheetViews>
    <sheetView view="pageBreakPreview" topLeftCell="A10" zoomScale="145" zoomScaleNormal="90" zoomScaleSheetLayoutView="145" workbookViewId="0">
      <selection activeCell="C9" sqref="C9"/>
    </sheetView>
  </sheetViews>
  <sheetFormatPr defaultColWidth="8.83203125" defaultRowHeight="15"/>
  <cols>
    <col min="1" max="1" width="40.33203125" style="16" customWidth="1"/>
    <col min="2" max="3" width="19.83203125" style="16" customWidth="1"/>
    <col min="4" max="4" width="3.25" style="16" customWidth="1"/>
    <col min="5" max="5" width="11.5" style="16" bestFit="1" customWidth="1"/>
    <col min="6" max="6" width="10.08203125" style="16" bestFit="1" customWidth="1"/>
    <col min="7" max="7" width="8.83203125" style="16"/>
    <col min="8" max="8" width="10.25" style="16" bestFit="1" customWidth="1"/>
    <col min="9" max="9" width="11.5" style="16" bestFit="1" customWidth="1"/>
    <col min="10" max="10" width="9.25" style="16" bestFit="1" customWidth="1"/>
    <col min="11" max="16384" width="8.83203125" style="16"/>
  </cols>
  <sheetData>
    <row r="1" spans="1:9" ht="29">
      <c r="A1" s="1" t="s">
        <v>46</v>
      </c>
    </row>
    <row r="2" spans="1:9" ht="18">
      <c r="A2" s="13" t="s">
        <v>405</v>
      </c>
    </row>
    <row r="3" spans="1:9" ht="18">
      <c r="A3" s="13" t="s">
        <v>508</v>
      </c>
    </row>
    <row r="4" spans="1:9" ht="18">
      <c r="A4" s="13" t="s">
        <v>393</v>
      </c>
    </row>
    <row r="5" spans="1:9" ht="18">
      <c r="C5" s="14" t="s">
        <v>26</v>
      </c>
    </row>
    <row r="6" spans="1:9" ht="22.5" customHeight="1">
      <c r="A6" s="38" t="s">
        <v>35</v>
      </c>
      <c r="B6" s="38" t="s">
        <v>39</v>
      </c>
      <c r="C6" s="38" t="s">
        <v>42</v>
      </c>
    </row>
    <row r="7" spans="1:9" ht="18" customHeight="1">
      <c r="A7" s="52" t="s">
        <v>43</v>
      </c>
      <c r="B7" s="15"/>
      <c r="C7" s="15"/>
    </row>
    <row r="8" spans="1:9" ht="18" customHeight="1">
      <c r="A8" s="52" t="s">
        <v>511</v>
      </c>
      <c r="B8" s="15">
        <v>35586634</v>
      </c>
      <c r="C8" s="15"/>
    </row>
    <row r="9" spans="1:9" ht="18" customHeight="1">
      <c r="A9" s="52" t="s">
        <v>512</v>
      </c>
      <c r="B9" s="15">
        <v>1347900</v>
      </c>
      <c r="C9" s="15"/>
    </row>
    <row r="10" spans="1:9" ht="18" customHeight="1">
      <c r="A10" s="52" t="s">
        <v>443</v>
      </c>
      <c r="B10" s="15">
        <v>276833751</v>
      </c>
      <c r="C10" s="15">
        <v>14284622</v>
      </c>
    </row>
    <row r="11" spans="1:9" ht="18" customHeight="1">
      <c r="A11" s="52"/>
      <c r="B11" s="15"/>
      <c r="C11" s="15"/>
    </row>
    <row r="12" spans="1:9" ht="18" customHeight="1" thickBot="1">
      <c r="A12" s="57" t="s">
        <v>44</v>
      </c>
      <c r="B12" s="63">
        <f>SUM(B8:B11)</f>
        <v>313768285</v>
      </c>
      <c r="C12" s="63">
        <f>SUM(C10:C11)</f>
        <v>14284622</v>
      </c>
    </row>
    <row r="13" spans="1:9" ht="18" customHeight="1" thickTop="1">
      <c r="A13" s="52" t="s">
        <v>45</v>
      </c>
      <c r="B13" s="64"/>
      <c r="C13" s="64"/>
      <c r="G13" s="16" t="s">
        <v>510</v>
      </c>
    </row>
    <row r="14" spans="1:9" ht="18" customHeight="1">
      <c r="A14" s="52" t="s">
        <v>362</v>
      </c>
      <c r="B14" s="15">
        <v>189800385</v>
      </c>
      <c r="C14" s="15">
        <v>10894542</v>
      </c>
      <c r="E14" s="82"/>
      <c r="I14" s="82"/>
    </row>
    <row r="15" spans="1:9" ht="18" customHeight="1">
      <c r="A15" s="52" t="s">
        <v>363</v>
      </c>
      <c r="B15" s="15">
        <v>21179628</v>
      </c>
      <c r="C15" s="15">
        <v>1215711</v>
      </c>
      <c r="E15" s="82"/>
      <c r="I15" s="82"/>
    </row>
    <row r="16" spans="1:9" ht="18" customHeight="1">
      <c r="A16" s="52" t="s">
        <v>364</v>
      </c>
      <c r="B16" s="15">
        <v>360426643</v>
      </c>
      <c r="C16" s="15">
        <v>20688488</v>
      </c>
      <c r="E16" s="82"/>
      <c r="I16" s="82"/>
    </row>
    <row r="17" spans="1:9" ht="18" customHeight="1">
      <c r="A17" s="52" t="s">
        <v>365</v>
      </c>
      <c r="B17" s="15">
        <v>18084940</v>
      </c>
      <c r="C17" s="15">
        <v>1038076</v>
      </c>
      <c r="E17" s="82"/>
      <c r="I17" s="82"/>
    </row>
    <row r="18" spans="1:9" ht="18" customHeight="1">
      <c r="A18" s="52" t="s">
        <v>366</v>
      </c>
      <c r="B18" s="15">
        <v>44945516</v>
      </c>
      <c r="C18" s="15">
        <v>2579873</v>
      </c>
      <c r="E18" s="82"/>
      <c r="I18" s="82"/>
    </row>
    <row r="19" spans="1:9" ht="18" customHeight="1">
      <c r="A19" s="52" t="s">
        <v>367</v>
      </c>
      <c r="B19" s="15">
        <v>3428592</v>
      </c>
      <c r="C19" s="15">
        <v>196801</v>
      </c>
      <c r="E19" s="82"/>
      <c r="I19" s="82"/>
    </row>
    <row r="20" spans="1:9" ht="18" customHeight="1">
      <c r="A20" s="52" t="s">
        <v>368</v>
      </c>
      <c r="B20" s="15">
        <v>337503328</v>
      </c>
      <c r="C20" s="15">
        <v>19372691</v>
      </c>
      <c r="E20" s="82"/>
      <c r="I20" s="82"/>
    </row>
    <row r="21" spans="1:9" ht="18" customHeight="1">
      <c r="A21" s="52" t="s">
        <v>371</v>
      </c>
      <c r="B21" s="15">
        <v>132382</v>
      </c>
      <c r="C21" s="15">
        <v>7599</v>
      </c>
      <c r="E21" s="82"/>
      <c r="I21" s="82"/>
    </row>
    <row r="22" spans="1:9" ht="18" customHeight="1">
      <c r="A22" s="52" t="s">
        <v>369</v>
      </c>
      <c r="B22" s="15">
        <v>249908790</v>
      </c>
      <c r="C22" s="15">
        <v>14344765</v>
      </c>
      <c r="E22" s="82"/>
      <c r="I22" s="82"/>
    </row>
    <row r="23" spans="1:9" ht="18" customHeight="1">
      <c r="A23" s="52" t="s">
        <v>507</v>
      </c>
      <c r="B23" s="15">
        <v>38892265</v>
      </c>
      <c r="C23" s="15">
        <v>2232416</v>
      </c>
      <c r="E23" s="82"/>
    </row>
    <row r="24" spans="1:9" ht="18" customHeight="1">
      <c r="A24" s="52" t="s">
        <v>493</v>
      </c>
      <c r="B24" s="15">
        <v>242119</v>
      </c>
      <c r="C24" s="15">
        <v>6682</v>
      </c>
    </row>
    <row r="25" spans="1:9" ht="18" customHeight="1" thickBot="1">
      <c r="A25" s="57" t="s">
        <v>44</v>
      </c>
      <c r="B25" s="63">
        <f>SUM(B14:B24)</f>
        <v>1264544588</v>
      </c>
      <c r="C25" s="63">
        <f>SUM(C14:C24)</f>
        <v>72577644</v>
      </c>
    </row>
    <row r="26" spans="1:9" ht="18" customHeight="1" thickTop="1">
      <c r="A26" s="53" t="s">
        <v>10</v>
      </c>
      <c r="B26" s="15">
        <f>B12+B25</f>
        <v>1578312873</v>
      </c>
      <c r="C26" s="15">
        <f>C25+C12</f>
        <v>86862266</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23"/>
  <sheetViews>
    <sheetView view="pageBreakPreview" topLeftCell="A12" zoomScale="130" zoomScaleNormal="100" zoomScaleSheetLayoutView="130" workbookViewId="0">
      <selection activeCell="C9" sqref="C9"/>
    </sheetView>
  </sheetViews>
  <sheetFormatPr defaultColWidth="8.83203125" defaultRowHeight="15"/>
  <cols>
    <col min="1" max="1" width="40.33203125" style="16" customWidth="1"/>
    <col min="2" max="3" width="19.83203125" style="16" customWidth="1"/>
    <col min="4" max="4" width="10.58203125" style="16" bestFit="1" customWidth="1"/>
    <col min="5" max="5" width="11.08203125" style="16" bestFit="1" customWidth="1"/>
    <col min="6" max="6" width="10.58203125" style="16" bestFit="1" customWidth="1"/>
    <col min="7" max="16384" width="8.83203125" style="16"/>
  </cols>
  <sheetData>
    <row r="1" spans="1:5" ht="29">
      <c r="A1" s="1" t="s">
        <v>41</v>
      </c>
    </row>
    <row r="2" spans="1:5" ht="18">
      <c r="A2" s="13" t="s">
        <v>405</v>
      </c>
    </row>
    <row r="3" spans="1:5" ht="18">
      <c r="A3" s="13" t="s">
        <v>508</v>
      </c>
    </row>
    <row r="4" spans="1:5" ht="18">
      <c r="A4" s="13" t="s">
        <v>393</v>
      </c>
    </row>
    <row r="5" spans="1:5" ht="18">
      <c r="C5" s="14" t="s">
        <v>26</v>
      </c>
    </row>
    <row r="6" spans="1:5" ht="22.5" customHeight="1">
      <c r="A6" s="38" t="s">
        <v>35</v>
      </c>
      <c r="B6" s="38" t="s">
        <v>39</v>
      </c>
      <c r="C6" s="38" t="s">
        <v>42</v>
      </c>
    </row>
    <row r="7" spans="1:5" ht="18" customHeight="1">
      <c r="A7" s="52" t="s">
        <v>43</v>
      </c>
      <c r="B7" s="15"/>
      <c r="C7" s="15"/>
    </row>
    <row r="8" spans="1:5" ht="18" customHeight="1">
      <c r="A8" s="52"/>
      <c r="B8" s="15"/>
      <c r="C8" s="15"/>
    </row>
    <row r="9" spans="1:5" ht="18" customHeight="1" thickBot="1">
      <c r="A9" s="57" t="s">
        <v>44</v>
      </c>
      <c r="B9" s="63" t="s">
        <v>25</v>
      </c>
      <c r="C9" s="63" t="s">
        <v>25</v>
      </c>
    </row>
    <row r="10" spans="1:5" ht="18" customHeight="1" thickTop="1">
      <c r="A10" s="52" t="s">
        <v>45</v>
      </c>
      <c r="B10" s="15"/>
      <c r="C10" s="15"/>
    </row>
    <row r="11" spans="1:5" ht="18" customHeight="1">
      <c r="A11" s="52" t="s">
        <v>362</v>
      </c>
      <c r="B11" s="15">
        <v>145466993</v>
      </c>
      <c r="C11" s="15">
        <v>28949</v>
      </c>
      <c r="E11" s="83"/>
    </row>
    <row r="12" spans="1:5" ht="18" customHeight="1">
      <c r="A12" s="52" t="s">
        <v>363</v>
      </c>
      <c r="B12" s="15">
        <v>4992195</v>
      </c>
      <c r="C12" s="15">
        <v>993</v>
      </c>
      <c r="E12" s="83"/>
    </row>
    <row r="13" spans="1:5" ht="18" customHeight="1">
      <c r="A13" s="52" t="s">
        <v>364</v>
      </c>
      <c r="B13" s="15">
        <v>106493033</v>
      </c>
      <c r="C13" s="15">
        <v>21192</v>
      </c>
      <c r="E13" s="83"/>
    </row>
    <row r="14" spans="1:5" ht="18" customHeight="1">
      <c r="A14" s="52" t="s">
        <v>365</v>
      </c>
      <c r="B14" s="15">
        <v>8014041</v>
      </c>
      <c r="C14" s="15">
        <v>1595</v>
      </c>
      <c r="E14" s="83"/>
    </row>
    <row r="15" spans="1:5" ht="18" customHeight="1">
      <c r="A15" s="52" t="s">
        <v>366</v>
      </c>
      <c r="B15" s="15">
        <v>13242589</v>
      </c>
      <c r="C15" s="15">
        <v>2635</v>
      </c>
      <c r="E15" s="83"/>
    </row>
    <row r="16" spans="1:5" ht="18" customHeight="1">
      <c r="A16" s="52" t="s">
        <v>367</v>
      </c>
      <c r="B16" s="15">
        <v>2226201</v>
      </c>
      <c r="C16" s="15">
        <v>443</v>
      </c>
      <c r="E16" s="83"/>
    </row>
    <row r="17" spans="1:5" ht="18" customHeight="1">
      <c r="A17" s="52" t="s">
        <v>368</v>
      </c>
      <c r="B17" s="15">
        <v>5170295</v>
      </c>
      <c r="C17" s="15">
        <v>1029</v>
      </c>
      <c r="E17" s="83"/>
    </row>
    <row r="18" spans="1:5" ht="18" customHeight="1">
      <c r="A18" s="52" t="s">
        <v>369</v>
      </c>
      <c r="B18" s="15">
        <v>20926540</v>
      </c>
      <c r="C18" s="15">
        <v>4164</v>
      </c>
      <c r="E18" s="83"/>
    </row>
    <row r="19" spans="1:5" ht="18" customHeight="1">
      <c r="A19" s="52" t="s">
        <v>494</v>
      </c>
      <c r="B19" s="15">
        <v>21936031</v>
      </c>
      <c r="C19" s="15" t="s">
        <v>474</v>
      </c>
      <c r="E19" s="68"/>
    </row>
    <row r="20" spans="1:5" ht="18" customHeight="1">
      <c r="A20" s="40"/>
      <c r="B20" s="65"/>
      <c r="C20" s="65"/>
    </row>
    <row r="21" spans="1:5" ht="18" customHeight="1" thickBot="1">
      <c r="A21" s="57" t="s">
        <v>44</v>
      </c>
      <c r="B21" s="63">
        <f>SUM(B11:B20)</f>
        <v>328467918</v>
      </c>
      <c r="C21" s="63">
        <f>SUM(C11:C20)</f>
        <v>61000</v>
      </c>
    </row>
    <row r="22" spans="1:5" ht="18" customHeight="1" thickTop="1" thickBot="1">
      <c r="A22" s="55" t="s">
        <v>10</v>
      </c>
      <c r="B22" s="63">
        <f>B21</f>
        <v>328467918</v>
      </c>
      <c r="C22" s="63">
        <f>C21</f>
        <v>61000</v>
      </c>
    </row>
    <row r="23" spans="1:5" ht="15.5" thickTop="1"/>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26"/>
  <sheetViews>
    <sheetView topLeftCell="A13" zoomScale="90" zoomScaleNormal="90" workbookViewId="0">
      <selection activeCell="C9" sqref="C9"/>
    </sheetView>
  </sheetViews>
  <sheetFormatPr defaultColWidth="8.83203125" defaultRowHeight="15"/>
  <cols>
    <col min="1" max="1" width="20.83203125" style="16" customWidth="1"/>
    <col min="2" max="11" width="14.83203125" style="16" customWidth="1"/>
    <col min="12" max="16384" width="8.83203125" style="16"/>
  </cols>
  <sheetData>
    <row r="1" spans="1:11" ht="29">
      <c r="A1" s="1" t="s">
        <v>395</v>
      </c>
    </row>
    <row r="2" spans="1:11" ht="18">
      <c r="A2" s="13" t="s">
        <v>405</v>
      </c>
    </row>
    <row r="3" spans="1:11" ht="18">
      <c r="A3" s="13" t="s">
        <v>508</v>
      </c>
    </row>
    <row r="4" spans="1:11" ht="18">
      <c r="A4" s="13" t="s">
        <v>393</v>
      </c>
    </row>
    <row r="5" spans="1:11" ht="18">
      <c r="D5" s="16" t="s">
        <v>509</v>
      </c>
      <c r="K5" s="14" t="s">
        <v>26</v>
      </c>
    </row>
    <row r="6" spans="1:11" ht="22.5" customHeight="1">
      <c r="A6" s="99" t="s">
        <v>27</v>
      </c>
      <c r="B6" s="101" t="s">
        <v>396</v>
      </c>
      <c r="C6" s="41"/>
      <c r="D6" s="102" t="s">
        <v>47</v>
      </c>
      <c r="E6" s="100" t="s">
        <v>48</v>
      </c>
      <c r="F6" s="99" t="s">
        <v>49</v>
      </c>
      <c r="G6" s="100" t="s">
        <v>50</v>
      </c>
      <c r="H6" s="101" t="s">
        <v>51</v>
      </c>
      <c r="I6" s="41"/>
      <c r="J6" s="42"/>
      <c r="K6" s="99" t="s">
        <v>31</v>
      </c>
    </row>
    <row r="7" spans="1:11" ht="22.5" customHeight="1">
      <c r="A7" s="99"/>
      <c r="B7" s="99"/>
      <c r="C7" s="43" t="s">
        <v>52</v>
      </c>
      <c r="D7" s="102"/>
      <c r="E7" s="99"/>
      <c r="F7" s="99"/>
      <c r="G7" s="99"/>
      <c r="H7" s="99"/>
      <c r="I7" s="38" t="s">
        <v>53</v>
      </c>
      <c r="J7" s="38" t="s">
        <v>54</v>
      </c>
      <c r="K7" s="99"/>
    </row>
    <row r="8" spans="1:11" ht="18" customHeight="1">
      <c r="A8" s="84" t="s">
        <v>55</v>
      </c>
      <c r="B8" s="85"/>
      <c r="C8" s="86"/>
      <c r="D8" s="85"/>
      <c r="E8" s="85"/>
      <c r="F8" s="85"/>
      <c r="G8" s="85"/>
      <c r="H8" s="85"/>
      <c r="I8" s="85"/>
      <c r="J8" s="85"/>
      <c r="K8" s="85"/>
    </row>
    <row r="9" spans="1:11" ht="18" customHeight="1">
      <c r="A9" s="84" t="s">
        <v>56</v>
      </c>
      <c r="B9" s="85">
        <v>8694470238</v>
      </c>
      <c r="C9" s="86">
        <v>610412240</v>
      </c>
      <c r="D9" s="85">
        <v>8620454238</v>
      </c>
      <c r="E9" s="85"/>
      <c r="F9" s="85">
        <v>5400000</v>
      </c>
      <c r="G9" s="85">
        <v>68616000</v>
      </c>
      <c r="H9" s="85"/>
      <c r="I9" s="85"/>
      <c r="J9" s="85"/>
      <c r="K9" s="85"/>
    </row>
    <row r="10" spans="1:11" ht="18" customHeight="1">
      <c r="A10" s="84" t="s">
        <v>57</v>
      </c>
      <c r="B10" s="85">
        <v>127381315</v>
      </c>
      <c r="C10" s="86">
        <v>26878567</v>
      </c>
      <c r="D10" s="85">
        <v>125894156</v>
      </c>
      <c r="E10" s="85">
        <v>1487159</v>
      </c>
      <c r="F10" s="85"/>
      <c r="G10" s="85"/>
      <c r="H10" s="85"/>
      <c r="I10" s="85"/>
      <c r="J10" s="85"/>
      <c r="K10" s="85"/>
    </row>
    <row r="11" spans="1:11" ht="18" customHeight="1">
      <c r="A11" s="84" t="s">
        <v>58</v>
      </c>
      <c r="B11" s="85">
        <v>269949905</v>
      </c>
      <c r="C11" s="86">
        <v>80110199</v>
      </c>
      <c r="D11" s="85">
        <v>269949905</v>
      </c>
      <c r="E11" s="85"/>
      <c r="F11" s="85"/>
      <c r="G11" s="85"/>
      <c r="H11" s="85"/>
      <c r="I11" s="85"/>
      <c r="J11" s="85"/>
      <c r="K11" s="85"/>
    </row>
    <row r="12" spans="1:11" ht="18" customHeight="1">
      <c r="A12" s="84" t="s">
        <v>513</v>
      </c>
      <c r="B12" s="85"/>
      <c r="C12" s="86"/>
      <c r="D12" s="85"/>
      <c r="E12" s="85"/>
      <c r="F12" s="85"/>
      <c r="G12" s="85"/>
      <c r="H12" s="85"/>
      <c r="I12" s="85"/>
      <c r="J12" s="85"/>
      <c r="K12" s="85"/>
    </row>
    <row r="13" spans="1:11" ht="18" customHeight="1">
      <c r="A13" s="84" t="s">
        <v>59</v>
      </c>
      <c r="B13" s="85">
        <v>1476593981</v>
      </c>
      <c r="C13" s="86">
        <v>231589137</v>
      </c>
      <c r="D13" s="85">
        <v>1322929588</v>
      </c>
      <c r="E13" s="85"/>
      <c r="F13" s="85">
        <v>50618813</v>
      </c>
      <c r="G13" s="85">
        <v>96393580</v>
      </c>
      <c r="H13" s="85"/>
      <c r="I13" s="85"/>
      <c r="J13" s="85"/>
      <c r="K13" s="85">
        <v>6652000</v>
      </c>
    </row>
    <row r="14" spans="1:11" ht="18" customHeight="1">
      <c r="A14" s="84" t="s">
        <v>60</v>
      </c>
      <c r="B14" s="85">
        <v>33082246710</v>
      </c>
      <c r="C14" s="86">
        <v>5296612096</v>
      </c>
      <c r="D14" s="85">
        <v>60415334</v>
      </c>
      <c r="E14" s="85">
        <v>899332388</v>
      </c>
      <c r="F14" s="85">
        <v>22034081668</v>
      </c>
      <c r="G14" s="85">
        <v>3889899320</v>
      </c>
      <c r="H14" s="85"/>
      <c r="I14" s="85"/>
      <c r="J14" s="85"/>
      <c r="K14" s="85">
        <v>6198518000</v>
      </c>
    </row>
    <row r="15" spans="1:11" ht="18" customHeight="1">
      <c r="A15" s="84" t="s">
        <v>61</v>
      </c>
      <c r="B15" s="85">
        <v>4042384257</v>
      </c>
      <c r="C15" s="86">
        <v>545319715</v>
      </c>
      <c r="D15" s="85">
        <v>3724521757</v>
      </c>
      <c r="E15" s="85"/>
      <c r="F15" s="85">
        <v>105550000</v>
      </c>
      <c r="G15" s="85">
        <v>160312500</v>
      </c>
      <c r="H15" s="85"/>
      <c r="I15" s="85"/>
      <c r="J15" s="85"/>
      <c r="K15" s="85">
        <v>52000000</v>
      </c>
    </row>
    <row r="16" spans="1:11" ht="18" customHeight="1">
      <c r="A16" s="84" t="s">
        <v>62</v>
      </c>
      <c r="B16" s="85"/>
      <c r="C16" s="86"/>
      <c r="D16" s="85"/>
      <c r="E16" s="85"/>
      <c r="F16" s="85"/>
      <c r="G16" s="85"/>
      <c r="H16" s="85"/>
      <c r="I16" s="85"/>
      <c r="J16" s="85"/>
      <c r="K16" s="85"/>
    </row>
    <row r="17" spans="1:11" ht="18" customHeight="1">
      <c r="A17" s="84" t="s">
        <v>514</v>
      </c>
      <c r="B17" s="85"/>
      <c r="C17" s="86"/>
      <c r="D17" s="85"/>
      <c r="E17" s="85"/>
      <c r="F17" s="85"/>
      <c r="G17" s="85"/>
      <c r="H17" s="85"/>
      <c r="I17" s="85"/>
      <c r="J17" s="85"/>
      <c r="K17" s="85"/>
    </row>
    <row r="18" spans="1:11" ht="18" customHeight="1">
      <c r="A18" s="84" t="s">
        <v>515</v>
      </c>
      <c r="B18" s="85">
        <v>44618235724</v>
      </c>
      <c r="C18" s="86">
        <v>4488562956</v>
      </c>
      <c r="D18" s="85">
        <v>41324373666</v>
      </c>
      <c r="E18" s="85">
        <v>3281239764</v>
      </c>
      <c r="F18" s="85">
        <v>7245196</v>
      </c>
      <c r="G18" s="85">
        <v>5377098</v>
      </c>
      <c r="H18" s="85"/>
      <c r="I18" s="85"/>
      <c r="J18" s="85"/>
      <c r="K18" s="85"/>
    </row>
    <row r="19" spans="1:11" ht="18" customHeight="1">
      <c r="A19" s="72" t="s">
        <v>516</v>
      </c>
      <c r="B19" s="87">
        <v>164924991</v>
      </c>
      <c r="C19" s="88">
        <v>93907799</v>
      </c>
      <c r="D19" s="89">
        <v>164924991</v>
      </c>
      <c r="E19" s="85"/>
      <c r="F19" s="85"/>
      <c r="G19" s="85"/>
      <c r="H19" s="85"/>
      <c r="I19" s="85"/>
      <c r="J19" s="85"/>
      <c r="K19" s="85"/>
    </row>
    <row r="20" spans="1:11" ht="18" customHeight="1">
      <c r="A20" s="72" t="s">
        <v>517</v>
      </c>
      <c r="B20" s="87">
        <v>307700000</v>
      </c>
      <c r="C20" s="88">
        <v>18013263</v>
      </c>
      <c r="D20" s="89">
        <v>182500000</v>
      </c>
      <c r="E20" s="85">
        <v>125200000</v>
      </c>
      <c r="F20" s="85"/>
      <c r="G20" s="85"/>
      <c r="H20" s="85"/>
      <c r="I20" s="85"/>
      <c r="J20" s="85"/>
      <c r="K20" s="85"/>
    </row>
    <row r="21" spans="1:11">
      <c r="A21" s="72" t="s">
        <v>518</v>
      </c>
      <c r="B21" s="87"/>
      <c r="C21" s="88"/>
      <c r="D21" s="89"/>
      <c r="E21" s="85"/>
      <c r="F21" s="85"/>
      <c r="G21" s="85"/>
      <c r="H21" s="85"/>
      <c r="I21" s="85"/>
      <c r="J21" s="85"/>
      <c r="K21" s="85"/>
    </row>
    <row r="22" spans="1:11">
      <c r="A22" s="72" t="s">
        <v>519</v>
      </c>
      <c r="B22" s="87"/>
      <c r="C22" s="88"/>
      <c r="D22" s="89"/>
      <c r="E22" s="85"/>
      <c r="F22" s="85"/>
      <c r="G22" s="85"/>
      <c r="H22" s="85"/>
      <c r="I22" s="85"/>
      <c r="J22" s="85"/>
      <c r="K22" s="85"/>
    </row>
    <row r="23" spans="1:11">
      <c r="A23" s="72" t="s">
        <v>520</v>
      </c>
      <c r="B23" s="87"/>
      <c r="C23" s="88"/>
      <c r="D23" s="89"/>
      <c r="E23" s="85"/>
      <c r="F23" s="85"/>
      <c r="G23" s="85"/>
      <c r="H23" s="85"/>
      <c r="I23" s="85"/>
      <c r="J23" s="85"/>
      <c r="K23" s="85"/>
    </row>
    <row r="24" spans="1:11">
      <c r="A24" s="72" t="s">
        <v>521</v>
      </c>
      <c r="B24" s="87">
        <v>1033230207</v>
      </c>
      <c r="C24" s="88">
        <v>86760695</v>
      </c>
      <c r="D24" s="89">
        <v>855624073</v>
      </c>
      <c r="E24" s="85">
        <v>170806134</v>
      </c>
      <c r="F24" s="85">
        <v>4200000</v>
      </c>
      <c r="G24" s="85">
        <v>2600000</v>
      </c>
      <c r="H24" s="85"/>
      <c r="I24" s="85"/>
      <c r="J24" s="85"/>
      <c r="K24" s="85"/>
    </row>
    <row r="25" spans="1:11">
      <c r="A25" s="73"/>
      <c r="B25" s="90"/>
      <c r="C25" s="91"/>
      <c r="D25" s="92"/>
      <c r="E25" s="85"/>
      <c r="F25" s="85"/>
      <c r="G25" s="85"/>
      <c r="H25" s="85"/>
      <c r="I25" s="85"/>
      <c r="J25" s="85"/>
      <c r="K25" s="85"/>
    </row>
    <row r="26" spans="1:11">
      <c r="A26" s="93" t="s">
        <v>63</v>
      </c>
      <c r="B26" s="85">
        <v>93817117328</v>
      </c>
      <c r="C26" s="86">
        <v>11478166667</v>
      </c>
      <c r="D26" s="94">
        <v>56651587708</v>
      </c>
      <c r="E26" s="94">
        <v>4478065445</v>
      </c>
      <c r="F26" s="94">
        <v>22207095677</v>
      </c>
      <c r="G26" s="94">
        <v>4223198498</v>
      </c>
      <c r="H26" s="95">
        <v>0</v>
      </c>
      <c r="I26" s="95">
        <v>0</v>
      </c>
      <c r="J26" s="95">
        <v>0</v>
      </c>
      <c r="K26" s="94">
        <v>6257170000</v>
      </c>
    </row>
  </sheetData>
  <mergeCells count="8">
    <mergeCell ref="H6:H7"/>
    <mergeCell ref="K6:K7"/>
    <mergeCell ref="A6:A7"/>
    <mergeCell ref="B6:B7"/>
    <mergeCell ref="D6:D7"/>
    <mergeCell ref="E6:E7"/>
    <mergeCell ref="F6:F7"/>
    <mergeCell ref="G6:G7"/>
  </mergeCells>
  <phoneticPr fontId="11"/>
  <printOptions horizontalCentered="1"/>
  <pageMargins left="0.59055118110236227" right="0.39370078740157483" top="0.39370078740157483" bottom="0.39370078740157483" header="0.19685039370078741" footer="0.19685039370078741"/>
  <pageSetup paperSize="9" scale="74" fitToHeight="0"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8"/>
  <sheetViews>
    <sheetView workbookViewId="0">
      <selection activeCell="C9" sqref="C9"/>
    </sheetView>
  </sheetViews>
  <sheetFormatPr defaultColWidth="8.83203125" defaultRowHeight="15"/>
  <cols>
    <col min="1" max="1" width="22.83203125" style="16" customWidth="1"/>
    <col min="2" max="9" width="12.83203125" style="16" customWidth="1"/>
    <col min="10" max="16384" width="8.83203125" style="16"/>
  </cols>
  <sheetData>
    <row r="1" spans="1:9" ht="29">
      <c r="A1" s="1" t="s">
        <v>397</v>
      </c>
    </row>
    <row r="2" spans="1:9" ht="18">
      <c r="A2" s="13" t="s">
        <v>405</v>
      </c>
    </row>
    <row r="3" spans="1:9" ht="18">
      <c r="A3" s="13" t="s">
        <v>508</v>
      </c>
    </row>
    <row r="4" spans="1:9" ht="18">
      <c r="A4" s="13" t="s">
        <v>393</v>
      </c>
    </row>
    <row r="5" spans="1:9" ht="18">
      <c r="I5" s="14" t="s">
        <v>26</v>
      </c>
    </row>
    <row r="6" spans="1:9" ht="45">
      <c r="A6" s="43" t="s">
        <v>498</v>
      </c>
      <c r="B6" s="38" t="s">
        <v>64</v>
      </c>
      <c r="C6" s="56" t="s">
        <v>65</v>
      </c>
      <c r="D6" s="56" t="s">
        <v>66</v>
      </c>
      <c r="E6" s="56" t="s">
        <v>67</v>
      </c>
      <c r="F6" s="56" t="s">
        <v>68</v>
      </c>
      <c r="G6" s="56" t="s">
        <v>69</v>
      </c>
      <c r="H6" s="38" t="s">
        <v>70</v>
      </c>
      <c r="I6" s="56" t="s">
        <v>71</v>
      </c>
    </row>
    <row r="7" spans="1:9" ht="18" customHeight="1">
      <c r="A7" s="15">
        <v>93817117328</v>
      </c>
      <c r="B7" s="15">
        <v>91492845906</v>
      </c>
      <c r="C7" s="15">
        <v>1440915403</v>
      </c>
      <c r="D7" s="15">
        <v>862090348</v>
      </c>
      <c r="E7" s="15">
        <v>15538690</v>
      </c>
      <c r="F7" s="15">
        <v>5489535</v>
      </c>
      <c r="G7" s="15">
        <v>237446</v>
      </c>
      <c r="H7" s="15">
        <v>0</v>
      </c>
      <c r="I7" s="61"/>
    </row>
    <row r="8" spans="1:9">
      <c r="A8" s="45"/>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8</vt:i4>
      </vt:variant>
    </vt:vector>
  </HeadingPairs>
  <TitlesOfParts>
    <vt:vector baseType="lpstr" size="29">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'1.(1)⑤貸付金の明細'!Print_Area</vt:lpstr>
      <vt:lpstr>'1.(1)⑥長期延滞債権の明細'!Print_Area</vt:lpstr>
      <vt:lpstr>'1.(1)⑦未収金の明細'!Print_Area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2025-03-29T02:08:10Z</cp:lastPrinted>
  <dcterms:created xsi:type="dcterms:W3CDTF">2017-09-12T00:57:25Z</dcterms:created>
  <dcterms:modified xsi:type="dcterms:W3CDTF">2025-04-22T02:35:21Z</dcterms:modified>
</cp:coreProperties>
</file>