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623"/>
  <workbookPr codeName="ThisWorkbook" defaultThemeVersion="166925"/>
  <xr:revisionPtr xr6:coauthVersionLast="47" xr6:coauthVersionMax="47" documentId="13_ncr:1_{0348A39E-7B5C-4E3A-A891-F3AA3C0B1A3F}" revIDLastSave="0" xr10:uidLastSave="{00000000-0000-0000-0000-000000000000}"/>
  <bookViews>
    <workbookView activeTab="12" firstSheet="10" tabRatio="925" xr2:uid="{00000000-000D-0000-FFFF-FFFF00000000}" windowHeight="10300" windowWidth="19420" xWindow="-110" yWindow="-110"/>
  </bookViews>
  <sheets>
    <sheet r:id="rId1" name="1.(1)①有形固定資産の明細" sheetId="19"/>
    <sheet r:id="rId2" name="1.(1)②有形固定資産に係る行政目的別の明細" sheetId="20"/>
    <sheet r:id="rId3" name="〇1.(1)③投資及び出資金の明細" sheetId="1"/>
    <sheet r:id="rId4" name="1.(1)④基金の明細" sheetId="2"/>
    <sheet r:id="rId5" name="1.(1)④基金の明細 (2)" sheetId="23"/>
    <sheet r:id="rId6" name="1.(1)⑤貸付金の明細" sheetId="3"/>
    <sheet r:id="rId7" name="1.(1)⑥長期延滞債権の明細" sheetId="5"/>
    <sheet r:id="rId8" name="1.(1)⑦未収金の明細" sheetId="4"/>
    <sheet r:id="rId9" name="1.(2)①地方債（借入先別）の明細" sheetId="22"/>
    <sheet r:id="rId10" name="1.(2)②地方債等（利率別）の明細" sheetId="7"/>
    <sheet r:id="rId11" name="1.(2)③地方債等（返済期間別）の明細" sheetId="8"/>
    <sheet r:id="rId12" name="1.(2)④特定の契約条項が付された地方債等の概要" sheetId="9"/>
    <sheet r:id="rId13" name="1.(2)⑤引当金の明細" sheetId="10"/>
    <sheet r:id="rId14" name="2.(1)補助金等の明細" sheetId="11"/>
    <sheet r:id="rId15" name="3.(1)財源の明細" sheetId="13"/>
    <sheet r:id="rId16" name="3.(2)財源情報の明細" sheetId="21"/>
    <sheet r:id="rId17" name="4.(1)資金の明細" sheetId="12"/>
    <sheet r:id="rId18" name="貸借対照表(BS)" sheetId="14" state="hidden"/>
    <sheet r:id="rId19" name="行政コスト計算書(PL)" sheetId="15" state="hidden"/>
    <sheet r:id="rId20" name="純資産変動計算書(NW)" sheetId="16" state="hidden"/>
    <sheet r:id="rId21" name="資金収支計算書(CF)" sheetId="17" state="hidden"/>
    <sheet r:id="rId22" name="チェック" sheetId="18" state="hidden"/>
  </sheets>
  <externalReferences>
    <externalReference r:id="rId23"/>
    <externalReference r:id="rId24"/>
    <externalReference r:id="rId25"/>
  </externalReferences>
  <definedNames>
    <definedName localSheetId="2" name="_xlnm.Print_Area">'〇1.(1)③投資及び出資金の明細'!$A$1:$K$63</definedName>
    <definedName localSheetId="1" name="_xlnm.Print_Area">'1.(1)②有形固定資産に係る行政目的別の明細'!$A$1:$I$24</definedName>
    <definedName localSheetId="4" name="_xlnm.Print_Area">'1.(1)④基金の明細 (2)'!$A$1:$G$30</definedName>
    <definedName localSheetId="14" name="_xlnm.Print_Area">'3.(1)財源の明細'!$A$1:$E$185</definedName>
    <definedName localSheetId="0" name="_xlnm.Print_Titles">'1.(1)①有形固定資産の明細'!$1:$5</definedName>
    <definedName localSheetId="1" name="_xlnm.Print_Titles">'1.(1)②有形固定資産に係る行政目的別の明細'!$1:$5</definedName>
    <definedName name="市場価格のあるもの">'〇1.(1)③投資及び出資金の明細'!$A$7:$H$15</definedName>
    <definedName name="市場価格のないもののうち連結対象団体に対するもの">'〇1.(1)③投資及び出資金の明細'!$A$18:$J$29</definedName>
    <definedName name="市場価格のないもののうち連結対象団体以外に対するもの">'〇1.(1)③投資及び出資金の明細'!$A$32:$K$64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9" i="13" l="1"/>
  <c r="E185" i="13"/>
  <c r="E184" i="13"/>
  <c r="B30" i="23"/>
  <c r="L20" i="23"/>
  <c r="E30" i="23"/>
  <c r="F27" i="23"/>
  <c r="G27" i="23" s="1"/>
  <c r="F26" i="23"/>
  <c r="G26" i="23" s="1"/>
  <c r="F25" i="23"/>
  <c r="G25" i="23" s="1"/>
  <c r="F24" i="23"/>
  <c r="G24" i="23" s="1"/>
  <c r="F23" i="23"/>
  <c r="G23" i="23" s="1"/>
  <c r="F22" i="23"/>
  <c r="G22" i="23" s="1"/>
  <c r="F21" i="23"/>
  <c r="G21" i="23" s="1"/>
  <c r="F20" i="23"/>
  <c r="G20" i="23" s="1"/>
  <c r="F19" i="23"/>
  <c r="G19" i="23" s="1"/>
  <c r="L18" i="23"/>
  <c r="F18" i="23"/>
  <c r="G18" i="23" s="1"/>
  <c r="F17" i="23"/>
  <c r="G17" i="23" s="1"/>
  <c r="F16" i="23"/>
  <c r="G16" i="23" s="1"/>
  <c r="F15" i="23"/>
  <c r="G15" i="23" s="1"/>
  <c r="F14" i="23"/>
  <c r="G14" i="23" s="1"/>
  <c r="F13" i="23"/>
  <c r="G13" i="23" s="1"/>
  <c r="F12" i="23"/>
  <c r="G12" i="23" s="1"/>
  <c r="F11" i="23"/>
  <c r="G11" i="23" s="1"/>
  <c r="F10" i="23"/>
  <c r="G10" i="23" s="1"/>
  <c r="F9" i="23"/>
  <c r="G9" i="23" s="1"/>
  <c r="F8" i="23"/>
  <c r="G8" i="23" s="1"/>
  <c r="F7" i="23"/>
  <c r="F30" i="23" l="1"/>
  <c r="I17" i="23"/>
  <c r="I27" i="23"/>
  <c r="I30" i="23" s="1"/>
  <c r="I18" i="23"/>
  <c r="P18" i="23" s="1"/>
  <c r="G7" i="23"/>
  <c r="G30" i="23" s="1"/>
  <c r="P17" i="23" l="1"/>
  <c r="I19" i="23"/>
  <c r="P19" i="23" l="1"/>
  <c r="B10" i="3" l="1"/>
  <c r="F8" i="10" l="1"/>
  <c r="I22" i="20" l="1"/>
  <c r="I21" i="20"/>
  <c r="I20" i="20"/>
  <c r="I19" i="20"/>
  <c r="B16" i="20"/>
  <c r="I17" i="20"/>
  <c r="H16" i="20"/>
  <c r="H23" i="20" s="1"/>
  <c r="G16" i="20"/>
  <c r="F16" i="20"/>
  <c r="E16" i="20"/>
  <c r="D16" i="20"/>
  <c r="D23" i="20" s="1"/>
  <c r="C16" i="20"/>
  <c r="I15" i="20"/>
  <c r="I14" i="20"/>
  <c r="I13" i="20"/>
  <c r="I12" i="20"/>
  <c r="I11" i="20"/>
  <c r="I10" i="20"/>
  <c r="I9" i="20"/>
  <c r="I8" i="20"/>
  <c r="I7" i="20"/>
  <c r="H6" i="20"/>
  <c r="G6" i="20"/>
  <c r="F6" i="20"/>
  <c r="E6" i="20"/>
  <c r="D6" i="20"/>
  <c r="C6" i="20"/>
  <c r="B6" i="20"/>
  <c r="B23" i="20" s="1"/>
  <c r="H22" i="19"/>
  <c r="H21" i="19"/>
  <c r="H20" i="19"/>
  <c r="H19" i="19"/>
  <c r="H18" i="19"/>
  <c r="H17" i="19"/>
  <c r="G16" i="19"/>
  <c r="F16" i="19"/>
  <c r="D16" i="19"/>
  <c r="C16" i="19"/>
  <c r="B16" i="19"/>
  <c r="E16" i="19" s="1"/>
  <c r="H16" i="19" s="1"/>
  <c r="H15" i="19"/>
  <c r="H14" i="19"/>
  <c r="H13" i="19"/>
  <c r="H12" i="19"/>
  <c r="H11" i="19"/>
  <c r="H10" i="19"/>
  <c r="H9" i="19"/>
  <c r="H8" i="19"/>
  <c r="H7" i="19"/>
  <c r="G6" i="19"/>
  <c r="F6" i="19"/>
  <c r="F23" i="19" s="1"/>
  <c r="D6" i="19"/>
  <c r="D23" i="19" s="1"/>
  <c r="C6" i="19"/>
  <c r="B6" i="19"/>
  <c r="G7" i="7"/>
  <c r="F7" i="7"/>
  <c r="E7" i="7"/>
  <c r="D7" i="7"/>
  <c r="C7" i="7"/>
  <c r="B26" i="22"/>
  <c r="A7" i="7" s="1"/>
  <c r="A7" i="8" s="1"/>
  <c r="G23" i="20" l="1"/>
  <c r="E6" i="19"/>
  <c r="C23" i="19"/>
  <c r="F23" i="20"/>
  <c r="C23" i="20"/>
  <c r="E23" i="20"/>
  <c r="G23" i="19"/>
  <c r="I6" i="20"/>
  <c r="I18" i="20"/>
  <c r="I16" i="20" s="1"/>
  <c r="I23" i="20" s="1"/>
  <c r="H6" i="19"/>
  <c r="H23" i="19" s="1"/>
  <c r="E23" i="19"/>
  <c r="B23" i="19"/>
  <c r="C7" i="21"/>
  <c r="D7" i="21"/>
  <c r="E7" i="21"/>
  <c r="F7" i="21" s="1"/>
  <c r="F11" i="21" s="1"/>
  <c r="E8" i="21"/>
  <c r="E9" i="21"/>
  <c r="B11" i="21"/>
  <c r="F13" i="10" l="1"/>
  <c r="F11" i="10"/>
  <c r="F9" i="10"/>
  <c r="C32" i="4"/>
  <c r="C33" i="4" s="1"/>
  <c r="B32" i="4"/>
  <c r="F22" i="2"/>
  <c r="G22" i="2" s="1"/>
  <c r="F23" i="2"/>
  <c r="G23" i="2"/>
  <c r="F24" i="2"/>
  <c r="G24" i="2" s="1"/>
  <c r="F25" i="2"/>
  <c r="G25" i="2"/>
  <c r="F26" i="2"/>
  <c r="G26" i="2" s="1"/>
  <c r="F27" i="2"/>
  <c r="G27" i="2"/>
  <c r="F28" i="2"/>
  <c r="G28" i="2" s="1"/>
  <c r="C29" i="2"/>
  <c r="D29" i="2"/>
  <c r="E29" i="2"/>
  <c r="B29" i="2"/>
  <c r="F21" i="2"/>
  <c r="G21" i="2" s="1"/>
  <c r="F20" i="2"/>
  <c r="G20" i="2" s="1"/>
  <c r="F19" i="2"/>
  <c r="G19" i="2" s="1"/>
  <c r="F18" i="2"/>
  <c r="G18" i="2" s="1"/>
  <c r="F17" i="2"/>
  <c r="G17" i="2" s="1"/>
  <c r="F16" i="2"/>
  <c r="G16" i="2" s="1"/>
  <c r="F15" i="2"/>
  <c r="G15" i="2" s="1"/>
  <c r="F14" i="2"/>
  <c r="G14" i="2" s="1"/>
  <c r="F13" i="2"/>
  <c r="G13" i="2" s="1"/>
  <c r="F12" i="2"/>
  <c r="G12" i="2" s="1"/>
  <c r="F11" i="2"/>
  <c r="G11" i="2" s="1"/>
  <c r="F10" i="2"/>
  <c r="G10" i="2" s="1"/>
  <c r="F9" i="2"/>
  <c r="G9" i="2" s="1"/>
  <c r="F8" i="2"/>
  <c r="G8" i="2" s="1"/>
  <c r="F7" i="2"/>
  <c r="G7" i="2" s="1"/>
  <c r="E60" i="1"/>
  <c r="E59" i="1"/>
  <c r="F13" i="1"/>
  <c r="D13" i="1"/>
  <c r="I62" i="1" l="1"/>
  <c r="B28" i="1"/>
  <c r="F29" i="2"/>
  <c r="J62" i="1"/>
  <c r="B64" i="1" s="1"/>
  <c r="B66" i="1" s="1"/>
  <c r="K62" i="1"/>
  <c r="B62" i="1"/>
  <c r="G29" i="2"/>
  <c r="C66" i="1" l="1"/>
  <c r="C34" i="5" l="1"/>
  <c r="B34" i="5"/>
  <c r="C14" i="5"/>
  <c r="B14" i="5"/>
  <c r="B35" i="5" l="1"/>
  <c r="C35" i="5"/>
  <c r="D26" i="22" l="1"/>
  <c r="K26" i="22"/>
  <c r="J26" i="22"/>
  <c r="I26" i="22"/>
  <c r="H26" i="22"/>
  <c r="G26" i="22"/>
  <c r="F26" i="22"/>
  <c r="E26" i="22"/>
  <c r="C26" i="22"/>
  <c r="D10" i="11" l="1"/>
  <c r="B14" i="10"/>
  <c r="B33" i="4"/>
  <c r="D28" i="11" l="1"/>
  <c r="D16" i="11"/>
  <c r="G45" i="18"/>
  <c r="F45" i="18"/>
  <c r="G43" i="18"/>
  <c r="F43" i="18"/>
  <c r="H43" i="18" s="1"/>
  <c r="G42" i="18"/>
  <c r="F42" i="18"/>
  <c r="G39" i="18"/>
  <c r="F39" i="18"/>
  <c r="H39" i="18" s="1"/>
  <c r="I38" i="18"/>
  <c r="G38" i="18"/>
  <c r="F38" i="18"/>
  <c r="H38" i="18" s="1"/>
  <c r="G37" i="18"/>
  <c r="F37" i="18"/>
  <c r="G36" i="18"/>
  <c r="F36" i="18"/>
  <c r="G35" i="18"/>
  <c r="F35" i="18"/>
  <c r="G34" i="18"/>
  <c r="F34" i="18"/>
  <c r="H34" i="18" s="1"/>
  <c r="G33" i="18"/>
  <c r="F33" i="18"/>
  <c r="G32" i="18"/>
  <c r="F32" i="18"/>
  <c r="G31" i="18"/>
  <c r="F31" i="18"/>
  <c r="G30" i="18"/>
  <c r="F30" i="18"/>
  <c r="H30" i="18" s="1"/>
  <c r="G29" i="18"/>
  <c r="F29" i="18"/>
  <c r="G28" i="18"/>
  <c r="F28" i="18"/>
  <c r="G27" i="18"/>
  <c r="F27" i="18"/>
  <c r="G26" i="18"/>
  <c r="F26" i="18"/>
  <c r="H26" i="18" s="1"/>
  <c r="G25" i="18"/>
  <c r="F25" i="18"/>
  <c r="G24" i="18"/>
  <c r="F24" i="18"/>
  <c r="G23" i="18"/>
  <c r="F23" i="18"/>
  <c r="G21" i="18"/>
  <c r="F21" i="18"/>
  <c r="G20" i="18"/>
  <c r="F20" i="18"/>
  <c r="G19" i="18"/>
  <c r="F19" i="18"/>
  <c r="G18" i="18"/>
  <c r="F18" i="18"/>
  <c r="F17" i="18" s="1"/>
  <c r="G17" i="18"/>
  <c r="G15" i="18"/>
  <c r="F15" i="18"/>
  <c r="H15" i="18" s="1"/>
  <c r="G13" i="18"/>
  <c r="F13" i="18"/>
  <c r="H13" i="18" s="1"/>
  <c r="G12" i="18"/>
  <c r="F12" i="18"/>
  <c r="G11" i="18"/>
  <c r="F11" i="18"/>
  <c r="G10" i="18"/>
  <c r="F10" i="18"/>
  <c r="H10" i="18" s="1"/>
  <c r="G9" i="18"/>
  <c r="F9" i="18"/>
  <c r="H9" i="18" s="1"/>
  <c r="G8" i="18"/>
  <c r="G7" i="18"/>
  <c r="F7" i="18"/>
  <c r="G6" i="18"/>
  <c r="F6" i="18"/>
  <c r="H6" i="18" s="1"/>
  <c r="G5" i="18"/>
  <c r="F5" i="18"/>
  <c r="H5" i="18" s="1"/>
  <c r="G4" i="18"/>
  <c r="G3" i="18"/>
  <c r="F3" i="18"/>
  <c r="G2" i="18"/>
  <c r="F2" i="18"/>
  <c r="H2" i="18" s="1"/>
  <c r="F14" i="10"/>
  <c r="D14" i="10"/>
  <c r="C14" i="10"/>
  <c r="F4" i="18"/>
  <c r="H4" i="18" s="1"/>
  <c r="H18" i="18" l="1"/>
  <c r="H19" i="18"/>
  <c r="H28" i="18"/>
  <c r="H36" i="18"/>
  <c r="H20" i="18"/>
  <c r="H25" i="18"/>
  <c r="H29" i="18"/>
  <c r="H33" i="18"/>
  <c r="H37" i="18"/>
  <c r="H7" i="18"/>
  <c r="H3" i="18"/>
  <c r="H27" i="18"/>
  <c r="H42" i="18"/>
  <c r="H17" i="18"/>
  <c r="H45" i="18"/>
  <c r="H35" i="18"/>
  <c r="H32" i="18"/>
  <c r="H24" i="18"/>
  <c r="H23" i="18"/>
  <c r="H31" i="18"/>
  <c r="H12" i="18"/>
  <c r="H11" i="18"/>
  <c r="H21" i="18"/>
  <c r="F8" i="18"/>
  <c r="H8" i="18" s="1"/>
  <c r="P20" i="23" l="1"/>
  <c r="P2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H32" authorId="0" shapeId="0" xr:uid="{4FCB3874-8420-491C-8D43-CB88A4999878}">
      <text>
        <r>
          <rPr>
            <b/>
            <sz val="9"/>
            <color indexed="81"/>
            <rFont val="MS P ゴシック"/>
            <family val="3"/>
            <charset val="128"/>
          </rPr>
          <t>LMG06:公営企業会計では資本的補助金を一旦長期前受金で受け入れるので、NWとCFが一致しない。×のままでOK</t>
        </r>
      </text>
    </comment>
    <comment ref="I36" authorId="0" shapeId="0" xr:uid="{EF0BE69F-D908-40FE-AA68-A34D330AD26E}">
      <text>
        <r>
          <rPr>
            <b/>
            <sz val="9"/>
            <color indexed="81"/>
            <rFont val="MS P ゴシック"/>
            <family val="3"/>
            <charset val="128"/>
          </rPr>
          <t>地方債償還に係る補助金</t>
        </r>
      </text>
    </comment>
    <comment ref="I37" authorId="0" shapeId="0" xr:uid="{9B4604EF-E2CE-4B4A-A8F8-646DBFE5FDB7}">
      <text>
        <r>
          <rPr>
            <b/>
            <sz val="9"/>
            <color indexed="81"/>
            <rFont val="MS P ゴシック"/>
            <family val="3"/>
            <charset val="128"/>
          </rPr>
          <t>借換債に係る地方債収入</t>
        </r>
      </text>
    </comment>
    <comment ref="I38" authorId="0" shapeId="0" xr:uid="{A94B9A12-C0A1-4DEF-8694-0D063A11A462}">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<sst xmlns="http://schemas.openxmlformats.org/spreadsheetml/2006/main" count="1298" uniqueCount="571">
  <si>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</si>
  <si>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</si>
  <si>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</si>
  <si>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</si>
  <si>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</si>
  <si>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</si>
  <si>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</si>
  <si>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</si>
  <si>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</si>
  <si>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</si>
  <si>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</si>
  <si>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</si>
  <si>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</si>
  <si>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</si>
  <si>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</si>
  <si>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</si>
  <si>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</si>
  <si>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</si>
  <si>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</si>
  <si>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</si>
  <si>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</si>
  <si>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</si>
  <si>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</si>
  <si>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</si>
  <si>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</si>
  <si>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</si>
  <si>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(単位：円)</t>
    <rPh sb="4" eb="5">
      <t>エン</t>
    </rPh>
    <phoneticPr fontId="8"/>
  </si>
  <si>
    <t>種類</t>
  </si>
  <si>
    <t>現金預金</t>
  </si>
  <si>
    <t>有価証券</t>
  </si>
  <si>
    <t>土地</t>
  </si>
  <si>
    <t>その他</t>
  </si>
  <si>
    <t>合計_x000D_
(貸借対照表計上額)</t>
  </si>
  <si>
    <t>基金の明細</t>
    <phoneticPr fontId="8"/>
  </si>
  <si>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</si>
  <si>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</si>
  <si>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</si>
  <si>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</si>
  <si>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</si>
  <si>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</si>
  <si>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</si>
  <si>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</si>
  <si>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</si>
  <si>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</si>
  <si>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</si>
  <si>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</si>
  <si>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</si>
  <si>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地方債等（借入先別）の明細</t>
  </si>
  <si>
    <t>地方債等残高</t>
  </si>
  <si>
    <t>地方債等（利率別）の明細</t>
  </si>
  <si>
    <t>1.5%以下</t>
  </si>
  <si>
    <t>1.5%超_x000D_
2.0%以下</t>
  </si>
  <si>
    <t>2.0%超_x000D_
2.5%以下</t>
  </si>
  <si>
    <t>2.5%超_x000D_
3.0%以下</t>
  </si>
  <si>
    <t>3.0%超_x000D_
3.5%以下</t>
  </si>
  <si>
    <t>3.5%超_x000D_
4.0%以下</t>
  </si>
  <si>
    <t>4.0%超</t>
  </si>
  <si>
    <t>(参考)_x000D_
加重平均_x000D_
利率</t>
  </si>
  <si>
    <t>地方債等（返済期間別）の明細</t>
  </si>
  <si>
    <t>1年以内</t>
  </si>
  <si>
    <t>1年超_x000D_
2年以内</t>
  </si>
  <si>
    <t>2年超_x000D_
3年以内</t>
  </si>
  <si>
    <t>3年超_x000D_
4年以内</t>
  </si>
  <si>
    <t>4年超_x000D_
5年以内</t>
  </si>
  <si>
    <t>5年超_x000D_
10年以内</t>
  </si>
  <si>
    <t>特定の契約条項が付された地方債等の概要</t>
  </si>
  <si>
    <t>特定の契約条項が_x000D_
付された地方債等残高</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</si>
  <si>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</si>
  <si>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</si>
  <si>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</si>
  <si>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</si>
  <si>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</si>
  <si>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</si>
  <si>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</si>
  <si>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</si>
  <si>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</si>
  <si>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</si>
  <si>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</si>
  <si>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</si>
  <si>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</si>
  <si>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</si>
  <si>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</si>
  <si>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</si>
  <si>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</si>
  <si>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</si>
  <si>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</si>
  <si>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</si>
  <si>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</si>
  <si>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</si>
  <si>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5"/>
  </si>
  <si>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</si>
  <si>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</si>
  <si>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</si>
  <si>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</si>
  <si>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</si>
  <si>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</si>
  <si>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</si>
  <si>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</si>
  <si>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</si>
  <si>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</si>
  <si>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</si>
  <si>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</si>
  <si>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</si>
  <si>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</si>
  <si>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</si>
  <si>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</si>
  <si>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</si>
  <si>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</si>
  <si>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</si>
  <si>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</si>
  <si>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</si>
  <si>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</si>
  <si>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</si>
  <si>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</si>
  <si>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</si>
  <si>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</si>
  <si>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</si>
  <si>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</si>
  <si>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</si>
  <si>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</si>
  <si>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</si>
  <si>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</si>
  <si>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</si>
  <si>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</si>
  <si>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</si>
  <si>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</si>
  <si>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</si>
  <si>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</si>
  <si>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</si>
  <si>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</si>
  <si>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</si>
  <si>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</si>
  <si>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</si>
  <si>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</si>
  <si>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</si>
  <si>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</si>
  <si>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</si>
  <si>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</si>
  <si>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</si>
  <si>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</si>
  <si>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</si>
  <si>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</si>
  <si>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</si>
  <si>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</si>
  <si>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</si>
  <si>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</si>
  <si>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</si>
  <si>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</si>
  <si>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</si>
  <si>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</si>
  <si>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</si>
  <si>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</si>
  <si>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</si>
  <si>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</si>
  <si>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</si>
  <si>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</si>
  <si>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</si>
  <si>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</si>
  <si>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</si>
  <si>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</si>
  <si>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</si>
  <si>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</si>
  <si>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</si>
  <si>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</si>
  <si>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</si>
  <si>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</si>
  <si>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</si>
  <si>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</si>
  <si>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</si>
  <si>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</si>
  <si>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</si>
  <si>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</si>
  <si>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</si>
  <si>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</si>
  <si>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</si>
  <si>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</si>
  <si>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</si>
  <si>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</si>
  <si>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</si>
  <si>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</si>
  <si>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</si>
  <si>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</si>
  <si>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</si>
  <si>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</si>
  <si>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</si>
  <si>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</si>
  <si>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</si>
  <si>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</si>
  <si>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</si>
  <si>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</si>
  <si>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</si>
  <si>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</si>
  <si>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</si>
  <si>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</si>
  <si>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</si>
  <si>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</si>
  <si>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</si>
  <si>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</si>
  <si>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</si>
  <si>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</si>
  <si>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</si>
  <si>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</si>
  <si>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</si>
  <si>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</si>
  <si>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</si>
  <si>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</si>
  <si>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</si>
  <si>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</si>
  <si>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</si>
  <si>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</si>
  <si>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</si>
  <si>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</si>
  <si>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</si>
  <si>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</si>
  <si>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</si>
  <si>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</si>
  <si>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</si>
  <si>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</si>
  <si>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</si>
  <si>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</si>
  <si>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</si>
  <si>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</si>
  <si>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</si>
  <si>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</si>
  <si>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</si>
  <si>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</si>
  <si>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</si>
  <si>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</si>
  <si>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</si>
  <si>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</si>
  <si>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</si>
  <si>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</si>
  <si>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</si>
  <si>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</si>
  <si>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</si>
  <si>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</si>
  <si>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</si>
  <si>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</si>
  <si>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</si>
  <si>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</si>
  <si>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</si>
  <si>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</si>
  <si>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</si>
  <si>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</si>
  <si>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</si>
  <si>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</si>
  <si>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</si>
  <si>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</si>
  <si>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</si>
  <si>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</si>
  <si>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</si>
  <si>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</si>
  <si>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</si>
  <si>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</si>
  <si>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</si>
  <si>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</si>
  <si>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</si>
  <si>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</si>
  <si>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</si>
  <si>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</si>
  <si>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8"/>
  </si>
  <si>
    <t>（１）資産項目の明細</t>
    <rPh sb="3" eb="5">
      <t>シサン</t>
    </rPh>
    <rPh sb="5" eb="7">
      <t>コウモク</t>
    </rPh>
    <rPh sb="8" eb="10">
      <t>メイサイ</t>
    </rPh>
    <phoneticPr fontId="8"/>
  </si>
  <si>
    <t>科目</t>
    <rPh sb="0" eb="2">
      <t>カモク</t>
    </rPh>
    <phoneticPr fontId="8"/>
  </si>
  <si>
    <t>附属明細書金額</t>
    <rPh sb="0" eb="5">
      <t>フゾクメイサイショ</t>
    </rPh>
    <rPh sb="5" eb="7">
      <t>キンガク</t>
    </rPh>
    <phoneticPr fontId="8"/>
  </si>
  <si>
    <t>財務諸表金額</t>
    <rPh sb="0" eb="4">
      <t>ザイムショヒョウ</t>
    </rPh>
    <rPh sb="4" eb="6">
      <t>キンガク</t>
    </rPh>
    <phoneticPr fontId="8"/>
  </si>
  <si>
    <t>チェック</t>
    <phoneticPr fontId="8"/>
  </si>
  <si>
    <t>明細書名称</t>
    <rPh sb="0" eb="3">
      <t>メイサイショ</t>
    </rPh>
    <rPh sb="3" eb="5">
      <t>メイショウ</t>
    </rPh>
    <phoneticPr fontId="8"/>
  </si>
  <si>
    <t>③</t>
    <phoneticPr fontId="8"/>
  </si>
  <si>
    <t>①</t>
    <phoneticPr fontId="8"/>
  </si>
  <si>
    <t>②</t>
    <phoneticPr fontId="8"/>
  </si>
  <si>
    <t>④</t>
    <phoneticPr fontId="8"/>
  </si>
  <si>
    <t>⑤</t>
    <phoneticPr fontId="8"/>
  </si>
  <si>
    <t>有形固定資産の明細</t>
    <rPh sb="0" eb="6">
      <t>ユウケイコテイシサン</t>
    </rPh>
    <rPh sb="7" eb="9">
      <t>メイサイ</t>
    </rPh>
    <phoneticPr fontId="8"/>
  </si>
  <si>
    <t>有形固定資産の行政目的別明細</t>
    <rPh sb="0" eb="6">
      <t>ユウケイコテイシサン</t>
    </rPh>
    <rPh sb="7" eb="9">
      <t>ギョウセイ</t>
    </rPh>
    <rPh sb="9" eb="11">
      <t>モクテキ</t>
    </rPh>
    <rPh sb="11" eb="12">
      <t>ベツ</t>
    </rPh>
    <rPh sb="12" eb="14">
      <t>メイサイ</t>
    </rPh>
    <phoneticPr fontId="8"/>
  </si>
  <si>
    <t>投資及び出資金の明細</t>
    <phoneticPr fontId="8"/>
  </si>
  <si>
    <t>財政調整基金</t>
    <rPh sb="0" eb="6">
      <t>ザイセイチョウセイキキン</t>
    </rPh>
    <phoneticPr fontId="8"/>
  </si>
  <si>
    <t>減債基金</t>
    <rPh sb="0" eb="4">
      <t>ゲンサイキキン</t>
    </rPh>
    <phoneticPr fontId="8"/>
  </si>
  <si>
    <t>その他</t>
    <rPh sb="2" eb="3">
      <t>タ</t>
    </rPh>
    <phoneticPr fontId="8"/>
  </si>
  <si>
    <t>貸付金の明細</t>
    <rPh sb="0" eb="2">
      <t>カシツケ</t>
    </rPh>
    <rPh sb="2" eb="3">
      <t>キン</t>
    </rPh>
    <rPh sb="4" eb="6">
      <t>メイサイ</t>
    </rPh>
    <phoneticPr fontId="8"/>
  </si>
  <si>
    <t>長期貸付金</t>
    <rPh sb="0" eb="5">
      <t>チョウキカシツケキン</t>
    </rPh>
    <phoneticPr fontId="8"/>
  </si>
  <si>
    <t>短期貸付金</t>
    <rPh sb="0" eb="5">
      <t>タンキカシツケキン</t>
    </rPh>
    <phoneticPr fontId="8"/>
  </si>
  <si>
    <t>⑥</t>
    <phoneticPr fontId="8"/>
  </si>
  <si>
    <t>未収金</t>
    <rPh sb="0" eb="3">
      <t>ミシュウキン</t>
    </rPh>
    <phoneticPr fontId="8"/>
  </si>
  <si>
    <t>⑦</t>
    <phoneticPr fontId="8"/>
  </si>
  <si>
    <t>長期延滞債権</t>
    <rPh sb="0" eb="6">
      <t>チョウキエンタイサイケン</t>
    </rPh>
    <phoneticPr fontId="8"/>
  </si>
  <si>
    <t>（２）負債項目の明細</t>
    <rPh sb="3" eb="5">
      <t>フサイ</t>
    </rPh>
    <rPh sb="5" eb="7">
      <t>コウモク</t>
    </rPh>
    <rPh sb="8" eb="10">
      <t>メイサイ</t>
    </rPh>
    <phoneticPr fontId="8"/>
  </si>
  <si>
    <t>ー</t>
    <phoneticPr fontId="8"/>
  </si>
  <si>
    <t>２．行政コスト計算書の内容に関する明細</t>
    <rPh sb="2" eb="4">
      <t>ギョウセイ</t>
    </rPh>
    <rPh sb="7" eb="10">
      <t>ケイサンショ</t>
    </rPh>
    <rPh sb="11" eb="13">
      <t>ナイヨウ</t>
    </rPh>
    <rPh sb="14" eb="15">
      <t>カン</t>
    </rPh>
    <rPh sb="17" eb="19">
      <t>メイサイ</t>
    </rPh>
    <phoneticPr fontId="8"/>
  </si>
  <si>
    <t>（１）補助金等の明細</t>
    <rPh sb="3" eb="6">
      <t>ホジョキン</t>
    </rPh>
    <rPh sb="6" eb="7">
      <t>トウ</t>
    </rPh>
    <rPh sb="8" eb="10">
      <t>メイサイ</t>
    </rPh>
    <phoneticPr fontId="8"/>
  </si>
  <si>
    <t>補助金等</t>
    <rPh sb="0" eb="3">
      <t>ホジョキン</t>
    </rPh>
    <rPh sb="3" eb="4">
      <t>トウ</t>
    </rPh>
    <phoneticPr fontId="8"/>
  </si>
  <si>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8"/>
  </si>
  <si>
    <t>（１）財源の明細</t>
    <rPh sb="3" eb="5">
      <t>ザイゲン</t>
    </rPh>
    <rPh sb="6" eb="8">
      <t>メイサイ</t>
    </rPh>
    <phoneticPr fontId="8"/>
  </si>
  <si>
    <t>（２）財源情報の明細</t>
    <rPh sb="3" eb="5">
      <t>ザイゲン</t>
    </rPh>
    <rPh sb="5" eb="7">
      <t>ジョウホウ</t>
    </rPh>
    <rPh sb="8" eb="10">
      <t>メイサイ</t>
    </rPh>
    <phoneticPr fontId="8"/>
  </si>
  <si>
    <t>税収等</t>
    <rPh sb="0" eb="2">
      <t>ゼイシュウ</t>
    </rPh>
    <rPh sb="2" eb="3">
      <t>トウ</t>
    </rPh>
    <phoneticPr fontId="8"/>
  </si>
  <si>
    <t>国県等補助金</t>
    <phoneticPr fontId="8"/>
  </si>
  <si>
    <t>４．資金収支計算書の内容に関する明細</t>
    <rPh sb="2" eb="4">
      <t>シキン</t>
    </rPh>
    <rPh sb="4" eb="6">
      <t>シュウシ</t>
    </rPh>
    <rPh sb="6" eb="9">
      <t>ケイサンショ</t>
    </rPh>
    <rPh sb="10" eb="12">
      <t>ナイヨウ</t>
    </rPh>
    <rPh sb="13" eb="14">
      <t>カン</t>
    </rPh>
    <rPh sb="16" eb="18">
      <t>メイサイ</t>
    </rPh>
    <phoneticPr fontId="8"/>
  </si>
  <si>
    <t>（１）資金の明細</t>
    <rPh sb="3" eb="5">
      <t>シキン</t>
    </rPh>
    <rPh sb="6" eb="8">
      <t>メイサイ</t>
    </rPh>
    <phoneticPr fontId="8"/>
  </si>
  <si>
    <t>地方税</t>
    <rPh sb="0" eb="3">
      <t>チホウゼイ</t>
    </rPh>
    <phoneticPr fontId="8"/>
  </si>
  <si>
    <t>利子割交付金</t>
    <rPh sb="0" eb="2">
      <t>リシ</t>
    </rPh>
    <rPh sb="2" eb="3">
      <t>ワリ</t>
    </rPh>
    <rPh sb="3" eb="6">
      <t>コウフキン</t>
    </rPh>
    <phoneticPr fontId="8"/>
  </si>
  <si>
    <t>配当割交付金</t>
    <rPh sb="0" eb="2">
      <t>ハイトウ</t>
    </rPh>
    <rPh sb="2" eb="3">
      <t>ワリ</t>
    </rPh>
    <rPh sb="3" eb="6">
      <t>コウフキン</t>
    </rPh>
    <phoneticPr fontId="8"/>
  </si>
  <si>
    <t>国庫支出金</t>
    <rPh sb="0" eb="5">
      <t>コッコシシュツキン</t>
    </rPh>
    <phoneticPr fontId="8"/>
  </si>
  <si>
    <t>県支出金</t>
    <rPh sb="0" eb="4">
      <t>ケンシシュツキン</t>
    </rPh>
    <phoneticPr fontId="8"/>
  </si>
  <si>
    <t>(単位：円)</t>
    <rPh sb="4" eb="5">
      <t>エン</t>
    </rPh>
    <phoneticPr fontId="8"/>
  </si>
  <si>
    <t>貸付金の明細、長期延滞債権の明細の合計</t>
    <rPh sb="0" eb="2">
      <t>カシツケ</t>
    </rPh>
    <rPh sb="2" eb="3">
      <t>キン</t>
    </rPh>
    <rPh sb="4" eb="6">
      <t>メイサイ</t>
    </rPh>
    <rPh sb="17" eb="19">
      <t>ゴウケイ</t>
    </rPh>
    <phoneticPr fontId="8"/>
  </si>
  <si>
    <t>貸付金の明細、未収金の明細の合計</t>
    <rPh sb="0" eb="2">
      <t>カシツケ</t>
    </rPh>
    <rPh sb="2" eb="3">
      <t>キン</t>
    </rPh>
    <rPh sb="4" eb="6">
      <t>メイサイ</t>
    </rPh>
    <rPh sb="7" eb="10">
      <t>ミシュウキン</t>
    </rPh>
    <rPh sb="14" eb="16">
      <t>ゴウケイ</t>
    </rPh>
    <phoneticPr fontId="8"/>
  </si>
  <si>
    <t>徴収不能引当金（流動資産）</t>
    <rPh sb="8" eb="10">
      <t>リュウドウ</t>
    </rPh>
    <phoneticPr fontId="8"/>
  </si>
  <si>
    <t>資本的_x000D_補助金</t>
    <phoneticPr fontId="8"/>
  </si>
  <si>
    <t>経常的_x000D_補助金</t>
    <phoneticPr fontId="8"/>
  </si>
  <si>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</si>
  <si>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</si>
  <si>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</si>
  <si>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</si>
  <si>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</si>
  <si>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</si>
  <si>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</si>
  <si>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</si>
  <si>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</si>
  <si>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</si>
  <si>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</si>
  <si>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</si>
  <si>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</si>
  <si>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</si>
  <si>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</si>
  <si>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</si>
  <si>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</si>
  <si>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</si>
  <si>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</si>
  <si>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</si>
  <si>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</si>
  <si>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</si>
  <si>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</si>
  <si>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</si>
  <si>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</si>
  <si>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</si>
  <si>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</si>
  <si>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8"/>
  </si>
  <si>
    <t>財源情報の明細</t>
  </si>
  <si>
    <t>内訳</t>
  </si>
  <si>
    <t>地方債等</t>
  </si>
  <si>
    <t>有形固定資産等の増加</t>
  </si>
  <si>
    <t>貸付金・基金等の増加</t>
  </si>
  <si>
    <t>現金預金</t>
    <rPh sb="0" eb="2">
      <t>ゲンキン</t>
    </rPh>
    <rPh sb="2" eb="4">
      <t>ヨキン</t>
    </rPh>
    <phoneticPr fontId="5"/>
  </si>
  <si>
    <t>財源内訳チェック</t>
    <rPh sb="0" eb="2">
      <t>ザイゲン</t>
    </rPh>
    <rPh sb="2" eb="4">
      <t>ウチワケ</t>
    </rPh>
    <phoneticPr fontId="8"/>
  </si>
  <si>
    <t>BS</t>
    <phoneticPr fontId="8"/>
  </si>
  <si>
    <t>NW</t>
    <phoneticPr fontId="8"/>
  </si>
  <si>
    <t>固定資産等形成分</t>
    <rPh sb="0" eb="8">
      <t>コテイシサントウケイセイブン</t>
    </rPh>
    <phoneticPr fontId="8"/>
  </si>
  <si>
    <t>余剰分（不足分）</t>
    <rPh sb="0" eb="3">
      <t>ヨジョウブン</t>
    </rPh>
    <rPh sb="4" eb="7">
      <t>フソクブン</t>
    </rPh>
    <phoneticPr fontId="8"/>
  </si>
  <si>
    <t>現金預金内訳チェック</t>
    <rPh sb="0" eb="4">
      <t>ゲンキンヨキン</t>
    </rPh>
    <rPh sb="4" eb="6">
      <t>ウチワケ</t>
    </rPh>
    <phoneticPr fontId="8"/>
  </si>
  <si>
    <t>現金預金</t>
    <phoneticPr fontId="8"/>
  </si>
  <si>
    <t>CF</t>
    <phoneticPr fontId="8"/>
  </si>
  <si>
    <t>一般会計／固定資産税</t>
  </si>
  <si>
    <t>一般会計／軽自動車税</t>
  </si>
  <si>
    <t>一般会計／都市計画税</t>
  </si>
  <si>
    <t>税収等（NW税収等－CF財務活動支出）</t>
    <rPh sb="0" eb="3">
      <t>ゼイシュウトウ</t>
    </rPh>
    <rPh sb="6" eb="9">
      <t>ゼイシュウトウ</t>
    </rPh>
    <rPh sb="12" eb="14">
      <t>ザイム</t>
    </rPh>
    <rPh sb="14" eb="16">
      <t>カツドウ</t>
    </rPh>
    <rPh sb="16" eb="18">
      <t>シシュツ</t>
    </rPh>
    <phoneticPr fontId="8"/>
  </si>
  <si>
    <t>ゴルフ場利用税交付金</t>
    <rPh sb="3" eb="4">
      <t>ジョウ</t>
    </rPh>
    <rPh sb="4" eb="6">
      <t>リヨウ</t>
    </rPh>
    <rPh sb="6" eb="7">
      <t>ゼイ</t>
    </rPh>
    <rPh sb="7" eb="10">
      <t>コウフキン</t>
    </rPh>
    <phoneticPr fontId="8"/>
  </si>
  <si>
    <t>税収等</t>
    <phoneticPr fontId="8"/>
  </si>
  <si>
    <t>一般会計等相殺</t>
    <rPh sb="0" eb="5">
      <t>イッパンカイケイトウ</t>
    </rPh>
    <rPh sb="5" eb="7">
      <t>ソウサイ</t>
    </rPh>
    <phoneticPr fontId="8"/>
  </si>
  <si>
    <t>一般会計等</t>
    <rPh sb="0" eb="5">
      <t>イッパンカイケイトウ</t>
    </rPh>
    <phoneticPr fontId="8"/>
  </si>
  <si>
    <t>財政調整基金</t>
  </si>
  <si>
    <t>減債基金</t>
  </si>
  <si>
    <t>地方譲与税</t>
    <rPh sb="0" eb="5">
      <t>チホウジョウヨゼイ</t>
    </rPh>
    <phoneticPr fontId="8"/>
  </si>
  <si>
    <t>株式等譲渡所得割交付金</t>
    <rPh sb="0" eb="3">
      <t>カブシキトウ</t>
    </rPh>
    <rPh sb="3" eb="7">
      <t>ジョウトショトク</t>
    </rPh>
    <rPh sb="7" eb="8">
      <t>ワリ</t>
    </rPh>
    <rPh sb="8" eb="11">
      <t>コウフキン</t>
    </rPh>
    <phoneticPr fontId="8"/>
  </si>
  <si>
    <t>地方消費税交付金</t>
    <rPh sb="0" eb="5">
      <t>チホウショウヒゼイ</t>
    </rPh>
    <rPh sb="5" eb="8">
      <t>コウフキン</t>
    </rPh>
    <phoneticPr fontId="8"/>
  </si>
  <si>
    <t>自動車取得税交付金</t>
    <rPh sb="0" eb="5">
      <t>ジドウシャシュトク</t>
    </rPh>
    <rPh sb="5" eb="6">
      <t>ゼイ</t>
    </rPh>
    <rPh sb="6" eb="9">
      <t>コウフキン</t>
    </rPh>
    <phoneticPr fontId="8"/>
  </si>
  <si>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8"/>
  </si>
  <si>
    <t>地方特例交付金</t>
    <rPh sb="0" eb="4">
      <t>チホウトクレイ</t>
    </rPh>
    <rPh sb="4" eb="7">
      <t>コウフキン</t>
    </rPh>
    <phoneticPr fontId="8"/>
  </si>
  <si>
    <t>地方交付税</t>
    <rPh sb="0" eb="5">
      <t>チホウコウフゼイ</t>
    </rPh>
    <phoneticPr fontId="8"/>
  </si>
  <si>
    <t>交通安全対策特別交付金</t>
    <rPh sb="0" eb="4">
      <t>コウツウアンゼン</t>
    </rPh>
    <rPh sb="4" eb="6">
      <t>タイサク</t>
    </rPh>
    <rPh sb="6" eb="11">
      <t>トクベツコウフキン</t>
    </rPh>
    <phoneticPr fontId="8"/>
  </si>
  <si>
    <t>分担金及び負担金</t>
    <rPh sb="0" eb="4">
      <t>ブンタンキンオヨ</t>
    </rPh>
    <rPh sb="5" eb="8">
      <t>フタンキン</t>
    </rPh>
    <phoneticPr fontId="8"/>
  </si>
  <si>
    <t>他会計繰入金</t>
    <rPh sb="0" eb="6">
      <t>タカイケイクリイレキン</t>
    </rPh>
    <phoneticPr fontId="8"/>
  </si>
  <si>
    <t>寄附金</t>
    <rPh sb="0" eb="3">
      <t>キフキン</t>
    </rPh>
    <phoneticPr fontId="8"/>
  </si>
  <si>
    <t>一般会計等
（単純合算）</t>
    <rPh sb="0" eb="5">
      <t>イッパンカイケイトウ</t>
    </rPh>
    <rPh sb="7" eb="11">
      <t>タンジュンガッサン</t>
    </rPh>
    <phoneticPr fontId="8"/>
  </si>
  <si>
    <t>ー</t>
  </si>
  <si>
    <t>資本的補助金</t>
    <rPh sb="0" eb="3">
      <t>シホンテキ</t>
    </rPh>
    <phoneticPr fontId="8"/>
  </si>
  <si>
    <t>純行政コスト</t>
    <phoneticPr fontId="8"/>
  </si>
  <si>
    <t>有形固定資産等の増加</t>
    <phoneticPr fontId="8"/>
  </si>
  <si>
    <t>会計：全体会計</t>
  </si>
  <si>
    <t>国民健康保険事業特別会計（事業勘定）／諸収入（雑入）</t>
  </si>
  <si>
    <t>介護保険事業特別会計／介護保険料</t>
    <rPh sb="11" eb="13">
      <t>カイゴ</t>
    </rPh>
    <rPh sb="13" eb="16">
      <t>ホケンリョウ</t>
    </rPh>
    <phoneticPr fontId="6"/>
  </si>
  <si>
    <t>介護保険事業特別会計／諸収入（雑入）</t>
    <rPh sb="11" eb="14">
      <t>ショシュウニュウ</t>
    </rPh>
    <rPh sb="15" eb="17">
      <t>ザツニュウ</t>
    </rPh>
    <phoneticPr fontId="6"/>
  </si>
  <si>
    <t>国民健康保険事業特別会計
（事業勘定）</t>
    <phoneticPr fontId="8"/>
  </si>
  <si>
    <t>介護保険事業特別会計</t>
    <phoneticPr fontId="8"/>
  </si>
  <si>
    <t>介護保険料</t>
    <rPh sb="0" eb="2">
      <t>カイゴ</t>
    </rPh>
    <rPh sb="2" eb="5">
      <t>ホケンリョウ</t>
    </rPh>
    <phoneticPr fontId="8"/>
  </si>
  <si>
    <t>支払基金交付金</t>
    <rPh sb="0" eb="2">
      <t>シハライ</t>
    </rPh>
    <rPh sb="2" eb="4">
      <t>キキン</t>
    </rPh>
    <rPh sb="4" eb="7">
      <t>コウフキン</t>
    </rPh>
    <phoneticPr fontId="8"/>
  </si>
  <si>
    <t>一般会計繰入金</t>
    <rPh sb="0" eb="7">
      <t>イッパンカイケイクリイレキン</t>
    </rPh>
    <phoneticPr fontId="8"/>
  </si>
  <si>
    <t>後期高齢者医療保険料</t>
    <rPh sb="0" eb="10">
      <t>コウキコウレイシャイリョウホケンリョウ</t>
    </rPh>
    <phoneticPr fontId="8"/>
  </si>
  <si>
    <t>他会計補助金・負担金</t>
    <rPh sb="0" eb="1">
      <t>タ</t>
    </rPh>
    <rPh sb="1" eb="3">
      <t>カイケイ</t>
    </rPh>
    <rPh sb="3" eb="6">
      <t>ホジョキン</t>
    </rPh>
    <rPh sb="7" eb="10">
      <t>フタンキン</t>
    </rPh>
    <phoneticPr fontId="8"/>
  </si>
  <si>
    <t>長期前受金戻入</t>
    <rPh sb="0" eb="7">
      <t>チョウキマエウケキンモドシイレ</t>
    </rPh>
    <phoneticPr fontId="8"/>
  </si>
  <si>
    <t>水道事業会計</t>
    <rPh sb="0" eb="2">
      <t>スイドウ</t>
    </rPh>
    <rPh sb="2" eb="4">
      <t>ジギョウ</t>
    </rPh>
    <rPh sb="4" eb="6">
      <t>カイケイ</t>
    </rPh>
    <phoneticPr fontId="8"/>
  </si>
  <si>
    <t>長期前受金戻入</t>
    <rPh sb="0" eb="5">
      <t>チョウキマエウケキン</t>
    </rPh>
    <rPh sb="5" eb="7">
      <t>モドシイレ</t>
    </rPh>
    <phoneticPr fontId="8"/>
  </si>
  <si>
    <t>他会計補助金</t>
    <rPh sb="0" eb="1">
      <t>タ</t>
    </rPh>
    <rPh sb="1" eb="3">
      <t>カイケイ</t>
    </rPh>
    <rPh sb="3" eb="6">
      <t>ホジョキン</t>
    </rPh>
    <phoneticPr fontId="8"/>
  </si>
  <si>
    <t>全体会計（単純合算）</t>
    <rPh sb="0" eb="4">
      <t>ゼンタイカイケイ</t>
    </rPh>
    <rPh sb="5" eb="7">
      <t>タンジュン</t>
    </rPh>
    <rPh sb="7" eb="9">
      <t>ガッサン</t>
    </rPh>
    <phoneticPr fontId="8"/>
  </si>
  <si>
    <t>全体会計相殺</t>
    <rPh sb="0" eb="2">
      <t>ゼンタイ</t>
    </rPh>
    <rPh sb="2" eb="4">
      <t>カイケイ</t>
    </rPh>
    <rPh sb="4" eb="6">
      <t>ソウサイ</t>
    </rPh>
    <phoneticPr fontId="8"/>
  </si>
  <si>
    <t>全体会計</t>
    <rPh sb="0" eb="2">
      <t>ゼンタイ</t>
    </rPh>
    <rPh sb="2" eb="4">
      <t>カイケイ</t>
    </rPh>
    <phoneticPr fontId="8"/>
  </si>
  <si>
    <t>長期前受金戻入（他会計補助金）</t>
    <rPh sb="0" eb="5">
      <t>チョウキマエウケキン</t>
    </rPh>
    <rPh sb="5" eb="7">
      <t>モドシイレ</t>
    </rPh>
    <rPh sb="8" eb="9">
      <t>タ</t>
    </rPh>
    <rPh sb="9" eb="11">
      <t>カイケイ</t>
    </rPh>
    <rPh sb="11" eb="14">
      <t>ホジョキン</t>
    </rPh>
    <phoneticPr fontId="8"/>
  </si>
  <si>
    <t>他会計負担金</t>
    <rPh sb="0" eb="1">
      <t>タ</t>
    </rPh>
    <rPh sb="1" eb="3">
      <t>カイケイ</t>
    </rPh>
    <rPh sb="3" eb="6">
      <t>フタンキン</t>
    </rPh>
    <phoneticPr fontId="8"/>
  </si>
  <si>
    <t>地方債等</t>
    <phoneticPr fontId="8"/>
  </si>
  <si>
    <t xml:space="preserve"> １年内償還予定地方債等</t>
  </si>
  <si>
    <t>地方債等、 １年内償還予定地方債等</t>
    <phoneticPr fontId="8"/>
  </si>
  <si>
    <t>地方債等（CF地方債等収入と一致）</t>
    <rPh sb="11" eb="13">
      <t>シュウニュウ</t>
    </rPh>
    <rPh sb="14" eb="16">
      <t>イッチ</t>
    </rPh>
    <phoneticPr fontId="8"/>
  </si>
  <si>
    <t>貸借対照表</t>
  </si>
  <si>
    <t>資金収支計算書</t>
  </si>
  <si>
    <t>純資産変動計算書</t>
  </si>
  <si>
    <t>行政コスト計算書</t>
  </si>
  <si>
    <t>自治体名：津市</t>
  </si>
  <si>
    <t>国民健康保険事業特別会計（事業勘定）／国民健康保険料</t>
    <rPh sb="19" eb="21">
      <t>コクミン</t>
    </rPh>
    <rPh sb="21" eb="23">
      <t>ケンコウ</t>
    </rPh>
    <rPh sb="23" eb="25">
      <t>ホケン</t>
    </rPh>
    <rPh sb="25" eb="26">
      <t>リョウ</t>
    </rPh>
    <phoneticPr fontId="5"/>
  </si>
  <si>
    <t>後期高齢者医療事業特別会計／後期高齢者医療保険料</t>
    <rPh sb="7" eb="9">
      <t>ジギョウ</t>
    </rPh>
    <rPh sb="14" eb="16">
      <t>コウキ</t>
    </rPh>
    <rPh sb="16" eb="19">
      <t>コウレイシャ</t>
    </rPh>
    <rPh sb="19" eb="21">
      <t>イリョウ</t>
    </rPh>
    <rPh sb="21" eb="24">
      <t>ホケンリョウ</t>
    </rPh>
    <phoneticPr fontId="6"/>
  </si>
  <si>
    <t>市営浄化槽事業特別会計／使用料及び手数料</t>
    <rPh sb="0" eb="2">
      <t>シエイ</t>
    </rPh>
    <rPh sb="2" eb="5">
      <t>ジョウカソウ</t>
    </rPh>
    <rPh sb="5" eb="7">
      <t>ジギョウ</t>
    </rPh>
    <rPh sb="7" eb="9">
      <t>トクベツ</t>
    </rPh>
    <rPh sb="9" eb="11">
      <t>カイケイ</t>
    </rPh>
    <rPh sb="12" eb="14">
      <t>シヨウ</t>
    </rPh>
    <rPh sb="14" eb="15">
      <t>リョウ</t>
    </rPh>
    <rPh sb="15" eb="16">
      <t>オヨ</t>
    </rPh>
    <rPh sb="17" eb="20">
      <t>テスウリョウ</t>
    </rPh>
    <phoneticPr fontId="5"/>
  </si>
  <si>
    <t>農業集落排水事業特別会計／使用料及び手数料</t>
    <rPh sb="0" eb="2">
      <t>ノウギョウ</t>
    </rPh>
    <rPh sb="2" eb="4">
      <t>シュウラク</t>
    </rPh>
    <rPh sb="4" eb="6">
      <t>ハイスイ</t>
    </rPh>
    <rPh sb="6" eb="8">
      <t>ジギョウ</t>
    </rPh>
    <rPh sb="8" eb="12">
      <t>トクベツカイケイ</t>
    </rPh>
    <phoneticPr fontId="5"/>
  </si>
  <si>
    <t>水道事業会計</t>
    <rPh sb="0" eb="2">
      <t>スイドウ</t>
    </rPh>
    <phoneticPr fontId="5"/>
  </si>
  <si>
    <t>工業用水道事業会計</t>
    <rPh sb="0" eb="3">
      <t>コウギョウヨウ</t>
    </rPh>
    <rPh sb="3" eb="5">
      <t>スイドウ</t>
    </rPh>
    <phoneticPr fontId="5"/>
  </si>
  <si>
    <t>駐車場事業会計</t>
    <rPh sb="0" eb="3">
      <t>チュウシャジョウ</t>
    </rPh>
    <rPh sb="3" eb="5">
      <t>ジギョウ</t>
    </rPh>
    <rPh sb="5" eb="7">
      <t>カイケイ</t>
    </rPh>
    <phoneticPr fontId="5"/>
  </si>
  <si>
    <t>下水道事業会計</t>
    <rPh sb="0" eb="1">
      <t>ゲ</t>
    </rPh>
    <rPh sb="1" eb="3">
      <t>スイドウ</t>
    </rPh>
    <phoneticPr fontId="5"/>
  </si>
  <si>
    <t>モーターボート競走事業会計</t>
    <rPh sb="7" eb="9">
      <t>キョウソウ</t>
    </rPh>
    <phoneticPr fontId="5"/>
  </si>
  <si>
    <t>投資損失引当金</t>
    <rPh sb="0" eb="2">
      <t>トウシ</t>
    </rPh>
    <rPh sb="2" eb="4">
      <t>ソンシツ</t>
    </rPh>
    <rPh sb="4" eb="6">
      <t>ヒキアテ</t>
    </rPh>
    <rPh sb="6" eb="7">
      <t>キン</t>
    </rPh>
    <phoneticPr fontId="8"/>
  </si>
  <si>
    <t>土地区画整理事業特別会計</t>
    <phoneticPr fontId="8"/>
  </si>
  <si>
    <t>一般会計繰入金</t>
    <rPh sb="0" eb="2">
      <t>イッパン</t>
    </rPh>
    <rPh sb="2" eb="4">
      <t>カイケイ</t>
    </rPh>
    <rPh sb="4" eb="6">
      <t>クリイレ</t>
    </rPh>
    <rPh sb="6" eb="7">
      <t>キン</t>
    </rPh>
    <phoneticPr fontId="8"/>
  </si>
  <si>
    <t>住宅新築資金等貸付事業特別会計</t>
    <phoneticPr fontId="8"/>
  </si>
  <si>
    <t>国民健康保険事業特別会計
（直診勘定）</t>
    <phoneticPr fontId="8"/>
  </si>
  <si>
    <t>国民健康保険料</t>
    <rPh sb="0" eb="2">
      <t>コクミン</t>
    </rPh>
    <rPh sb="2" eb="4">
      <t>ケンコウ</t>
    </rPh>
    <rPh sb="4" eb="7">
      <t>ホケンリョウ</t>
    </rPh>
    <phoneticPr fontId="8"/>
  </si>
  <si>
    <t>事業勘定繰入金</t>
    <rPh sb="0" eb="2">
      <t>ジギョウ</t>
    </rPh>
    <rPh sb="2" eb="4">
      <t>カンジョウ</t>
    </rPh>
    <rPh sb="4" eb="7">
      <t>クリイレキン</t>
    </rPh>
    <phoneticPr fontId="8"/>
  </si>
  <si>
    <t>後期高齢者医療事業特別会計</t>
    <phoneticPr fontId="8"/>
  </si>
  <si>
    <t>市営浄化槽事業特別会計</t>
    <rPh sb="0" eb="2">
      <t>シエイ</t>
    </rPh>
    <rPh sb="2" eb="5">
      <t>ジョウカソウ</t>
    </rPh>
    <rPh sb="5" eb="7">
      <t>ジギョウ</t>
    </rPh>
    <rPh sb="7" eb="9">
      <t>トクベツ</t>
    </rPh>
    <rPh sb="9" eb="11">
      <t>カイケイ</t>
    </rPh>
    <phoneticPr fontId="8"/>
  </si>
  <si>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8"/>
  </si>
  <si>
    <t>農業集落排水事業特別会計</t>
    <rPh sb="0" eb="2">
      <t>ノウギョウ</t>
    </rPh>
    <rPh sb="2" eb="4">
      <t>シュウラク</t>
    </rPh>
    <rPh sb="4" eb="6">
      <t>ハイスイ</t>
    </rPh>
    <rPh sb="6" eb="8">
      <t>ジギョウ</t>
    </rPh>
    <rPh sb="8" eb="10">
      <t>トクベツ</t>
    </rPh>
    <rPh sb="10" eb="12">
      <t>カイケイ</t>
    </rPh>
    <phoneticPr fontId="8"/>
  </si>
  <si>
    <t>新規給水加入金</t>
    <rPh sb="0" eb="2">
      <t>シンキ</t>
    </rPh>
    <rPh sb="2" eb="4">
      <t>キュウスイ</t>
    </rPh>
    <rPh sb="4" eb="6">
      <t>カニュウ</t>
    </rPh>
    <rPh sb="6" eb="7">
      <t>キン</t>
    </rPh>
    <phoneticPr fontId="8"/>
  </si>
  <si>
    <t>工業用水道事業会計</t>
    <phoneticPr fontId="8"/>
  </si>
  <si>
    <t>駐車場事業会計</t>
    <phoneticPr fontId="8"/>
  </si>
  <si>
    <t>モーターボート競走事業会計</t>
    <rPh sb="7" eb="9">
      <t>キョウソウ</t>
    </rPh>
    <rPh sb="9" eb="11">
      <t>ジギョウ</t>
    </rPh>
    <rPh sb="11" eb="13">
      <t>カイケイ</t>
    </rPh>
    <phoneticPr fontId="8"/>
  </si>
  <si>
    <t>投資及び出資金</t>
    <rPh sb="0" eb="3">
      <t>トウシオヨ</t>
    </rPh>
    <rPh sb="4" eb="7">
      <t>シュッシキン</t>
    </rPh>
    <phoneticPr fontId="8"/>
  </si>
  <si>
    <t>森林環境基金</t>
  </si>
  <si>
    <t>環境性能割交付金</t>
    <rPh sb="0" eb="2">
      <t>カンキョウ</t>
    </rPh>
    <rPh sb="2" eb="4">
      <t>セイノウ</t>
    </rPh>
    <rPh sb="4" eb="5">
      <t>ワリ</t>
    </rPh>
    <rPh sb="5" eb="8">
      <t>コウフキン</t>
    </rPh>
    <phoneticPr fontId="8"/>
  </si>
  <si>
    <t>（令和2年3月31日現在）</t>
  </si>
  <si>
    <t>自　平成31年4月1日</t>
  </si>
  <si>
    <t>至　令和2年3月31日</t>
  </si>
  <si>
    <t>-</t>
    <phoneticPr fontId="8"/>
  </si>
  <si>
    <t>会計：全体会計</t>
    <rPh sb="3" eb="7">
      <t>ゼンタイカイケイ</t>
    </rPh>
    <phoneticPr fontId="8"/>
  </si>
  <si>
    <t>該当なし</t>
    <rPh sb="0" eb="2">
      <t>ガイトウ</t>
    </rPh>
    <phoneticPr fontId="8"/>
  </si>
  <si>
    <t>法人事業税交付金</t>
    <rPh sb="0" eb="5">
      <t>ホウジンジギョウゼイ</t>
    </rPh>
    <rPh sb="5" eb="8">
      <t>コウフキン</t>
    </rPh>
    <phoneticPr fontId="8"/>
  </si>
  <si>
    <t>諸収入</t>
    <rPh sb="0" eb="3">
      <t>ショシュウニュウ</t>
    </rPh>
    <phoneticPr fontId="8"/>
  </si>
  <si>
    <t>地方債（借入先別）の明細</t>
    <phoneticPr fontId="8"/>
  </si>
  <si>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</si>
  <si>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</si>
  <si>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</si>
  <si>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</si>
  <si>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</si>
  <si>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</si>
  <si>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</si>
  <si>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</si>
  <si>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</si>
  <si>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</si>
  <si>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</si>
  <si>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</si>
  <si>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</si>
  <si>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</si>
  <si>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</si>
  <si>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</si>
  <si>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千葉県　20年公募公債</t>
    <rPh sb="0" eb="3">
      <t>チバケン</t>
    </rPh>
    <phoneticPr fontId="5"/>
  </si>
  <si>
    <t>新型コロナウイルス感染症対策事業基金</t>
  </si>
  <si>
    <t>本年度償却額_x000D_
(F)</t>
  </si>
  <si>
    <t>県営ため池等整備事業負担金</t>
  </si>
  <si>
    <t>放課後児童クラブ運営費補助金</t>
  </si>
  <si>
    <t>経常的
補助金</t>
    <rPh sb="0" eb="2">
      <t>ケイジョウ</t>
    </rPh>
    <rPh sb="2" eb="3">
      <t>テキ</t>
    </rPh>
    <rPh sb="4" eb="7">
      <t>ホジョキン</t>
    </rPh>
    <phoneticPr fontId="8"/>
  </si>
  <si>
    <t>地方債</t>
    <phoneticPr fontId="8"/>
  </si>
  <si>
    <t>下水道事業会計</t>
    <phoneticPr fontId="8"/>
  </si>
  <si>
    <t>一般会計／市民税（個人）</t>
    <rPh sb="0" eb="2">
      <t>イッパン</t>
    </rPh>
    <rPh sb="2" eb="4">
      <t>カイケイ</t>
    </rPh>
    <rPh sb="5" eb="6">
      <t>シ</t>
    </rPh>
    <phoneticPr fontId="4"/>
  </si>
  <si>
    <t>一般会計／市民税（法人）</t>
    <rPh sb="5" eb="6">
      <t>シ</t>
    </rPh>
    <phoneticPr fontId="4"/>
  </si>
  <si>
    <t>一般会計／分担金及び負担金</t>
    <rPh sb="5" eb="8">
      <t>ブンタンキン</t>
    </rPh>
    <rPh sb="8" eb="9">
      <t>オヨ</t>
    </rPh>
    <rPh sb="10" eb="13">
      <t>フタンキン</t>
    </rPh>
    <phoneticPr fontId="6"/>
  </si>
  <si>
    <t>一般会計／使用料及び手数料</t>
    <rPh sb="5" eb="7">
      <t>シヨウ</t>
    </rPh>
    <rPh sb="7" eb="8">
      <t>リョウ</t>
    </rPh>
    <rPh sb="8" eb="9">
      <t>オヨ</t>
    </rPh>
    <rPh sb="10" eb="13">
      <t>テスウリョウ</t>
    </rPh>
    <phoneticPr fontId="6"/>
  </si>
  <si>
    <t>一般会計／財産運用収入</t>
    <rPh sb="5" eb="7">
      <t>ザイサン</t>
    </rPh>
    <rPh sb="7" eb="9">
      <t>ウンヨウ</t>
    </rPh>
    <rPh sb="9" eb="11">
      <t>シュウニュウ</t>
    </rPh>
    <phoneticPr fontId="25"/>
  </si>
  <si>
    <t>一般会計／諸収入（雑入）</t>
    <rPh sb="5" eb="8">
      <t>ショシュウニュウ</t>
    </rPh>
    <rPh sb="9" eb="11">
      <t>ザツニュウ</t>
    </rPh>
    <phoneticPr fontId="25"/>
  </si>
  <si>
    <t>共同汚水処理施設事業特別会計／使用料及び手数料</t>
    <rPh sb="15" eb="19">
      <t>シヨウリョウオヨ</t>
    </rPh>
    <rPh sb="20" eb="23">
      <t>テスウリョウ</t>
    </rPh>
    <phoneticPr fontId="4"/>
  </si>
  <si>
    <t>10年超</t>
  </si>
  <si>
    <t>合計</t>
    <rPh sb="0" eb="2">
      <t>ゴウケイ</t>
    </rPh>
    <phoneticPr fontId="11"/>
  </si>
  <si>
    <t>住宅新築資金等貸付事業特別会計／住宅新築資金等貸付金</t>
    <rPh sb="16" eb="18">
      <t>ジュウタク</t>
    </rPh>
    <rPh sb="18" eb="20">
      <t>シンチク</t>
    </rPh>
    <rPh sb="20" eb="22">
      <t>シキン</t>
    </rPh>
    <rPh sb="22" eb="23">
      <t>トウ</t>
    </rPh>
    <rPh sb="23" eb="26">
      <t>カシツケキン</t>
    </rPh>
    <phoneticPr fontId="4"/>
  </si>
  <si>
    <t>一般会計／諸収入（貸付金）</t>
    <rPh sb="5" eb="8">
      <t>ショシュウニュウ</t>
    </rPh>
    <rPh sb="9" eb="12">
      <t>カシツケキン</t>
    </rPh>
    <phoneticPr fontId="25"/>
  </si>
  <si>
    <t>年度：令和５年度</t>
    <phoneticPr fontId="8"/>
  </si>
  <si>
    <t>福岡県平成28年度第4回20年公募公債</t>
    <rPh sb="0" eb="3">
      <t>フクオカケン</t>
    </rPh>
    <rPh sb="3" eb="5">
      <t>ヘイセイ</t>
    </rPh>
    <rPh sb="7" eb="9">
      <t>ネンド</t>
    </rPh>
    <rPh sb="9" eb="10">
      <t>ダイ</t>
    </rPh>
    <rPh sb="11" eb="12">
      <t>カイ</t>
    </rPh>
    <rPh sb="14" eb="15">
      <t>ネン</t>
    </rPh>
    <rPh sb="15" eb="17">
      <t>コウボ</t>
    </rPh>
    <rPh sb="17" eb="19">
      <t>コウサイ</t>
    </rPh>
    <phoneticPr fontId="2"/>
  </si>
  <si>
    <t>名古屋市　20年公募公債</t>
    <rPh sb="0" eb="4">
      <t>ナゴヤシ</t>
    </rPh>
    <rPh sb="7" eb="8">
      <t>ネン</t>
    </rPh>
    <rPh sb="8" eb="10">
      <t>コウボ</t>
    </rPh>
    <rPh sb="10" eb="12">
      <t>コウサイ</t>
    </rPh>
    <phoneticPr fontId="2"/>
  </si>
  <si>
    <t>公益財団法人三重県下水道公社出捐金</t>
    <rPh sb="0" eb="2">
      <t>コウエキ</t>
    </rPh>
    <rPh sb="2" eb="4">
      <t>ザイダン</t>
    </rPh>
    <rPh sb="4" eb="6">
      <t>ホウジン</t>
    </rPh>
    <rPh sb="6" eb="9">
      <t>ミエケン</t>
    </rPh>
    <rPh sb="9" eb="12">
      <t>ゲスイドウ</t>
    </rPh>
    <rPh sb="12" eb="14">
      <t>コウシャ</t>
    </rPh>
    <phoneticPr fontId="2"/>
  </si>
  <si>
    <t>公益財団法人暴力追放三重県民センター出捐金（ボート）</t>
    <rPh sb="0" eb="2">
      <t>コウエキ</t>
    </rPh>
    <rPh sb="2" eb="4">
      <t>ザイダン</t>
    </rPh>
    <rPh sb="4" eb="6">
      <t>ホウジン</t>
    </rPh>
    <rPh sb="6" eb="8">
      <t>ボウリョク</t>
    </rPh>
    <rPh sb="8" eb="10">
      <t>ツイホウ</t>
    </rPh>
    <rPh sb="10" eb="13">
      <t>ミエケン</t>
    </rPh>
    <rPh sb="13" eb="14">
      <t>ミン</t>
    </rPh>
    <phoneticPr fontId="2"/>
  </si>
  <si>
    <t>出資金合計</t>
    <rPh sb="0" eb="3">
      <t>シュッシキン</t>
    </rPh>
    <rPh sb="3" eb="5">
      <t>ゴウケイ</t>
    </rPh>
    <phoneticPr fontId="8"/>
  </si>
  <si>
    <t>連結精算表</t>
    <rPh sb="0" eb="5">
      <t>レンケツセイサンヒョウ</t>
    </rPh>
    <phoneticPr fontId="8"/>
  </si>
  <si>
    <t>差異</t>
    <rPh sb="0" eb="2">
      <t>サイ</t>
    </rPh>
    <phoneticPr fontId="8"/>
  </si>
  <si>
    <t>文化振興基金</t>
    <rPh sb="0" eb="2">
      <t>ブンカ</t>
    </rPh>
    <rPh sb="2" eb="4">
      <t>シンコウ</t>
    </rPh>
    <rPh sb="4" eb="6">
      <t>キキン</t>
    </rPh>
    <phoneticPr fontId="2"/>
  </si>
  <si>
    <t>国際交流推進基金</t>
    <rPh sb="0" eb="2">
      <t>コクサイ</t>
    </rPh>
    <rPh sb="2" eb="4">
      <t>コウリュウ</t>
    </rPh>
    <rPh sb="4" eb="6">
      <t>スイシン</t>
    </rPh>
    <rPh sb="6" eb="8">
      <t>キキン</t>
    </rPh>
    <phoneticPr fontId="2"/>
  </si>
  <si>
    <t>緑化基金</t>
    <rPh sb="0" eb="2">
      <t>リョッカ</t>
    </rPh>
    <rPh sb="2" eb="4">
      <t>キキン</t>
    </rPh>
    <phoneticPr fontId="2"/>
  </si>
  <si>
    <t>まちづくり振興基金</t>
    <rPh sb="5" eb="7">
      <t>シンコウ</t>
    </rPh>
    <rPh sb="7" eb="9">
      <t>キキン</t>
    </rPh>
    <phoneticPr fontId="2"/>
  </si>
  <si>
    <t>ふるさと津かがやき基金</t>
    <rPh sb="4" eb="5">
      <t>ツ</t>
    </rPh>
    <rPh sb="9" eb="11">
      <t>キキン</t>
    </rPh>
    <phoneticPr fontId="2"/>
  </si>
  <si>
    <t>公共施設整備基金</t>
    <rPh sb="0" eb="2">
      <t>コウキョウ</t>
    </rPh>
    <rPh sb="2" eb="4">
      <t>シセツ</t>
    </rPh>
    <rPh sb="4" eb="6">
      <t>セイビ</t>
    </rPh>
    <rPh sb="6" eb="8">
      <t>キキン</t>
    </rPh>
    <phoneticPr fontId="2"/>
  </si>
  <si>
    <t>環境対策推進基金</t>
    <rPh sb="0" eb="2">
      <t>カンキョウ</t>
    </rPh>
    <rPh sb="2" eb="4">
      <t>タイサク</t>
    </rPh>
    <rPh sb="4" eb="6">
      <t>スイシン</t>
    </rPh>
    <rPh sb="6" eb="8">
      <t>キキン</t>
    </rPh>
    <phoneticPr fontId="2"/>
  </si>
  <si>
    <t>美杉地域振興事業基金</t>
    <phoneticPr fontId="2"/>
  </si>
  <si>
    <t>まち・ひと・しごと創生推進基金</t>
    <rPh sb="9" eb="11">
      <t>ソウセイ</t>
    </rPh>
    <rPh sb="11" eb="15">
      <t>スイシンキキン</t>
    </rPh>
    <phoneticPr fontId="2"/>
  </si>
  <si>
    <t>スポーツ振興基金</t>
    <rPh sb="4" eb="8">
      <t>シンコウキキン</t>
    </rPh>
    <phoneticPr fontId="2"/>
  </si>
  <si>
    <t>住宅新築資金等貸付事業基金</t>
    <rPh sb="0" eb="2">
      <t>ジュウタク</t>
    </rPh>
    <rPh sb="2" eb="4">
      <t>シンチク</t>
    </rPh>
    <rPh sb="4" eb="6">
      <t>シキン</t>
    </rPh>
    <rPh sb="6" eb="7">
      <t>トウ</t>
    </rPh>
    <rPh sb="7" eb="9">
      <t>カシツケ</t>
    </rPh>
    <rPh sb="9" eb="11">
      <t>ジギョウ</t>
    </rPh>
    <rPh sb="11" eb="13">
      <t>キキン</t>
    </rPh>
    <phoneticPr fontId="2"/>
  </si>
  <si>
    <t>合計</t>
    <rPh sb="0" eb="2">
      <t>ゴウケイ</t>
    </rPh>
    <phoneticPr fontId="2"/>
  </si>
  <si>
    <t>国民健康保険事業運営基金</t>
    <rPh sb="8" eb="10">
      <t>ウンエイ</t>
    </rPh>
    <rPh sb="10" eb="12">
      <t>キキン</t>
    </rPh>
    <phoneticPr fontId="3"/>
  </si>
  <si>
    <t>介護保険事業運営基金</t>
    <rPh sb="6" eb="8">
      <t>ウンエイ</t>
    </rPh>
    <rPh sb="8" eb="10">
      <t>キキン</t>
    </rPh>
    <phoneticPr fontId="3"/>
  </si>
  <si>
    <t>住宅新築資金等貸付事業基金</t>
  </si>
  <si>
    <t>市営浄化槽事業基金</t>
    <rPh sb="7" eb="9">
      <t>キキン</t>
    </rPh>
    <phoneticPr fontId="3"/>
  </si>
  <si>
    <t>農業集落排水事業基金</t>
  </si>
  <si>
    <t>津市水道水源保護基金</t>
    <rPh sb="0" eb="2">
      <t>ツシ</t>
    </rPh>
    <rPh sb="2" eb="4">
      <t>スイドウ</t>
    </rPh>
    <rPh sb="4" eb="6">
      <t>スイゲン</t>
    </rPh>
    <rPh sb="6" eb="8">
      <t>ホゴ</t>
    </rPh>
    <rPh sb="8" eb="10">
      <t>キキン</t>
    </rPh>
    <phoneticPr fontId="9"/>
  </si>
  <si>
    <t>モーターボート競走事業施設整備基金</t>
    <rPh sb="7" eb="9">
      <t>キョウソウ</t>
    </rPh>
    <rPh sb="9" eb="11">
      <t>ジギョウ</t>
    </rPh>
    <rPh sb="11" eb="13">
      <t>シセツ</t>
    </rPh>
    <rPh sb="13" eb="15">
      <t>セイビ</t>
    </rPh>
    <rPh sb="15" eb="17">
      <t>キキン</t>
    </rPh>
    <phoneticPr fontId="3"/>
  </si>
  <si>
    <t>一般会計／福祉資金貸付金</t>
    <rPh sb="0" eb="4">
      <t>イッパンカイケイ</t>
    </rPh>
    <phoneticPr fontId="5"/>
  </si>
  <si>
    <t>一般会計／災害援護資金貸付金</t>
    <rPh sb="0" eb="4">
      <t>イッパンカイケイ</t>
    </rPh>
    <phoneticPr fontId="5"/>
  </si>
  <si>
    <t>共同汚水処理施設事業特別会計／使用料及び手数料</t>
    <rPh sb="15" eb="18">
      <t>シヨウリョウ</t>
    </rPh>
    <rPh sb="18" eb="19">
      <t>オヨ</t>
    </rPh>
    <rPh sb="20" eb="23">
      <t>テスウリョウ</t>
    </rPh>
    <phoneticPr fontId="8"/>
  </si>
  <si>
    <t>三重県</t>
    <rPh sb="0" eb="3">
      <t>ミエケン</t>
    </rPh>
    <phoneticPr fontId="21"/>
  </si>
  <si>
    <t>県営ため池等整備事業に関する負担金</t>
    <rPh sb="14" eb="17">
      <t>フタンキン</t>
    </rPh>
    <phoneticPr fontId="21"/>
  </si>
  <si>
    <t>放課後児童クラブ運営団体</t>
    <rPh sb="8" eb="10">
      <t>ウンエイ</t>
    </rPh>
    <rPh sb="10" eb="12">
      <t>ダンタイ</t>
    </rPh>
    <phoneticPr fontId="21"/>
  </si>
  <si>
    <t>放課後児童クラブの運営に係る補助金</t>
    <rPh sb="0" eb="3">
      <t>ホウカゴ</t>
    </rPh>
    <rPh sb="3" eb="5">
      <t>ジドウ</t>
    </rPh>
    <rPh sb="9" eb="11">
      <t>ウンエイ</t>
    </rPh>
    <rPh sb="12" eb="13">
      <t>カカ</t>
    </rPh>
    <rPh sb="14" eb="17">
      <t>ホジョキン</t>
    </rPh>
    <phoneticPr fontId="21"/>
  </si>
  <si>
    <t>社会福祉協議会運営事業補助金</t>
    <phoneticPr fontId="8"/>
  </si>
  <si>
    <t>津市社会福祉協議会</t>
    <rPh sb="0" eb="2">
      <t>ツシ</t>
    </rPh>
    <rPh sb="2" eb="4">
      <t>シャカイ</t>
    </rPh>
    <rPh sb="4" eb="6">
      <t>フクシ</t>
    </rPh>
    <rPh sb="6" eb="9">
      <t>キョウギカイ</t>
    </rPh>
    <phoneticPr fontId="21"/>
  </si>
  <si>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1"/>
  </si>
  <si>
    <t>企業立地奨励金</t>
    <phoneticPr fontId="8"/>
  </si>
  <si>
    <t>立地事業者</t>
    <rPh sb="0" eb="2">
      <t>リッチ</t>
    </rPh>
    <rPh sb="2" eb="4">
      <t>ジギョウ</t>
    </rPh>
    <rPh sb="4" eb="5">
      <t>シャ</t>
    </rPh>
    <phoneticPr fontId="21"/>
  </si>
  <si>
    <t>本市への企業立地を促進するための奨励金</t>
    <rPh sb="0" eb="2">
      <t>ホンシ</t>
    </rPh>
    <rPh sb="4" eb="6">
      <t>キギョウ</t>
    </rPh>
    <rPh sb="6" eb="8">
      <t>リッチ</t>
    </rPh>
    <rPh sb="9" eb="11">
      <t>ソクシン</t>
    </rPh>
    <rPh sb="16" eb="19">
      <t>ショウレイキン</t>
    </rPh>
    <phoneticPr fontId="21"/>
  </si>
  <si>
    <t>特定教育・保育施設運営事業負担金</t>
    <phoneticPr fontId="8"/>
  </si>
  <si>
    <t>民間幼稚園等</t>
    <rPh sb="0" eb="2">
      <t>ミンカン</t>
    </rPh>
    <rPh sb="2" eb="5">
      <t>ヨウチエン</t>
    </rPh>
    <rPh sb="5" eb="6">
      <t>トウ</t>
    </rPh>
    <phoneticPr fontId="21"/>
  </si>
  <si>
    <t>多面的機能支払交付金</t>
    <phoneticPr fontId="8"/>
  </si>
  <si>
    <t>活動組織</t>
    <rPh sb="0" eb="2">
      <t>カツドウ</t>
    </rPh>
    <rPh sb="2" eb="4">
      <t>ソシキ</t>
    </rPh>
    <phoneticPr fontId="21"/>
  </si>
  <si>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1"/>
  </si>
  <si>
    <t>その他</t>
    <rPh sb="2" eb="3">
      <t>タ</t>
    </rPh>
    <phoneticPr fontId="21"/>
  </si>
  <si>
    <t>　全国防災</t>
    <rPh sb="1" eb="3">
      <t>ゼンコク</t>
    </rPh>
    <rPh sb="3" eb="5">
      <t>ボウサイ</t>
    </rPh>
    <phoneticPr fontId="19"/>
  </si>
  <si>
    <t>　　財源対策債</t>
    <rPh sb="2" eb="4">
      <t>ザイゲン</t>
    </rPh>
    <rPh sb="4" eb="6">
      <t>タイサク</t>
    </rPh>
    <rPh sb="6" eb="7">
      <t>サイ</t>
    </rPh>
    <phoneticPr fontId="23"/>
  </si>
  <si>
    <t>　　臨時財政対策債</t>
    <rPh sb="2" eb="4">
      <t>リンジ</t>
    </rPh>
    <rPh sb="4" eb="6">
      <t>ザイセイ</t>
    </rPh>
    <rPh sb="6" eb="8">
      <t>タイサク</t>
    </rPh>
    <rPh sb="8" eb="9">
      <t>サイ</t>
    </rPh>
    <phoneticPr fontId="18"/>
  </si>
  <si>
    <t>減税補てん債</t>
    <rPh sb="0" eb="2">
      <t>ゲンゼイ</t>
    </rPh>
    <rPh sb="2" eb="3">
      <t>ホ</t>
    </rPh>
    <rPh sb="5" eb="6">
      <t>サイ</t>
    </rPh>
    <phoneticPr fontId="18"/>
  </si>
  <si>
    <t>臨時税収補てん債</t>
    <rPh sb="0" eb="2">
      <t>リンジ</t>
    </rPh>
    <rPh sb="2" eb="4">
      <t>ゼイシュウ</t>
    </rPh>
    <rPh sb="4" eb="5">
      <t>ホ</t>
    </rPh>
    <rPh sb="7" eb="8">
      <t>サイ</t>
    </rPh>
    <phoneticPr fontId="23"/>
  </si>
  <si>
    <t>退職手当債</t>
    <rPh sb="0" eb="2">
      <t>タイショク</t>
    </rPh>
    <rPh sb="2" eb="4">
      <t>テアテ</t>
    </rPh>
    <rPh sb="4" eb="5">
      <t>サイ</t>
    </rPh>
    <phoneticPr fontId="18"/>
  </si>
  <si>
    <t>厚生福祉施設整備</t>
    <rPh sb="0" eb="2">
      <t>コウセイ</t>
    </rPh>
    <rPh sb="2" eb="4">
      <t>フクシ</t>
    </rPh>
    <rPh sb="4" eb="6">
      <t>シセツ</t>
    </rPh>
    <rPh sb="6" eb="8">
      <t>セイビ</t>
    </rPh>
    <phoneticPr fontId="23"/>
  </si>
  <si>
    <t>国の予算貸付</t>
    <rPh sb="0" eb="1">
      <t>クニ</t>
    </rPh>
    <rPh sb="2" eb="4">
      <t>ヨサン</t>
    </rPh>
    <rPh sb="4" eb="6">
      <t>カシツケ</t>
    </rPh>
    <phoneticPr fontId="23"/>
  </si>
  <si>
    <t>その他</t>
    <rPh sb="2" eb="3">
      <t>タ</t>
    </rPh>
    <phoneticPr fontId="18"/>
  </si>
  <si>
    <t>年度：令和5年度</t>
  </si>
  <si>
    <t>追加</t>
    <rPh sb="0" eb="2">
      <t>ツイカ</t>
    </rPh>
    <phoneticPr fontId="8"/>
  </si>
  <si>
    <t>水道</t>
    <rPh sb="0" eb="2">
      <t>スイドウ</t>
    </rPh>
    <phoneticPr fontId="8"/>
  </si>
  <si>
    <t>モーターボート</t>
    <phoneticPr fontId="8"/>
  </si>
  <si>
    <t>工業用水道</t>
    <rPh sb="0" eb="5">
      <t>コウギョウヨウスイドウ</t>
    </rPh>
    <phoneticPr fontId="8"/>
  </si>
  <si>
    <t>駐車場</t>
    <rPh sb="0" eb="3">
      <t>チュウシャジョウ</t>
    </rPh>
    <phoneticPr fontId="8"/>
  </si>
  <si>
    <t>下水道</t>
    <rPh sb="0" eb="3">
      <t>ゲスイドウ</t>
    </rPh>
    <phoneticPr fontId="8"/>
  </si>
  <si>
    <t>徴収不能引当金（固定資産）</t>
    <phoneticPr fontId="8"/>
  </si>
  <si>
    <t>住宅新築資金等貸付金</t>
    <rPh sb="0" eb="2">
      <t>ジュウタク</t>
    </rPh>
    <rPh sb="2" eb="4">
      <t>シンチク</t>
    </rPh>
    <rPh sb="4" eb="6">
      <t>シキン</t>
    </rPh>
    <rPh sb="6" eb="7">
      <t>トウ</t>
    </rPh>
    <rPh sb="7" eb="9">
      <t>カシツケ</t>
    </rPh>
    <rPh sb="9" eb="10">
      <t>キン</t>
    </rPh>
    <phoneticPr fontId="4"/>
  </si>
  <si>
    <t>住宅</t>
    <rPh sb="0" eb="2">
      <t>ジュウタク</t>
    </rPh>
    <phoneticPr fontId="8"/>
  </si>
  <si>
    <t>文化振興基金</t>
    <rPh sb="0" eb="2">
      <t>ブンカ</t>
    </rPh>
    <rPh sb="2" eb="4">
      <t>シンコウ</t>
    </rPh>
    <rPh sb="4" eb="6">
      <t>キキン</t>
    </rPh>
    <phoneticPr fontId="1"/>
  </si>
  <si>
    <t>国際交流推進基金</t>
    <rPh sb="0" eb="2">
      <t>コクサイ</t>
    </rPh>
    <rPh sb="2" eb="4">
      <t>コウリュウ</t>
    </rPh>
    <rPh sb="4" eb="6">
      <t>スイシン</t>
    </rPh>
    <rPh sb="6" eb="8">
      <t>キキン</t>
    </rPh>
    <phoneticPr fontId="1"/>
  </si>
  <si>
    <t>緑化基金</t>
    <rPh sb="0" eb="2">
      <t>リョッカ</t>
    </rPh>
    <rPh sb="2" eb="4">
      <t>キキン</t>
    </rPh>
    <phoneticPr fontId="1"/>
  </si>
  <si>
    <t>介護保険事業運営基金</t>
    <rPh sb="0" eb="2">
      <t>カイゴ</t>
    </rPh>
    <rPh sb="2" eb="4">
      <t>ホケン</t>
    </rPh>
    <rPh sb="4" eb="6">
      <t>ジギョウ</t>
    </rPh>
    <rPh sb="6" eb="8">
      <t>ウンエイ</t>
    </rPh>
    <rPh sb="8" eb="10">
      <t>キキン</t>
    </rPh>
    <phoneticPr fontId="1"/>
  </si>
  <si>
    <t>★</t>
    <phoneticPr fontId="8"/>
  </si>
  <si>
    <t>国民健康保険事業運営基金</t>
    <rPh sb="0" eb="6">
      <t>コクミンケンコウホケン</t>
    </rPh>
    <rPh sb="6" eb="8">
      <t>ジギョウ</t>
    </rPh>
    <rPh sb="8" eb="12">
      <t>ウンエイキキン</t>
    </rPh>
    <phoneticPr fontId="8"/>
  </si>
  <si>
    <t>★</t>
  </si>
  <si>
    <t>椋本財産区財政調整基金</t>
    <rPh sb="0" eb="1">
      <t>リョウ</t>
    </rPh>
    <rPh sb="1" eb="2">
      <t>ホン</t>
    </rPh>
    <rPh sb="2" eb="4">
      <t>ザイサン</t>
    </rPh>
    <rPh sb="4" eb="5">
      <t>ク</t>
    </rPh>
    <rPh sb="5" eb="9">
      <t>ザイセイチョウセイ</t>
    </rPh>
    <rPh sb="9" eb="11">
      <t>キキン</t>
    </rPh>
    <phoneticPr fontId="8"/>
  </si>
  <si>
    <t>農業集落排水事業基金</t>
    <rPh sb="0" eb="2">
      <t>ノウギョウ</t>
    </rPh>
    <rPh sb="2" eb="4">
      <t>シュウラク</t>
    </rPh>
    <rPh sb="4" eb="6">
      <t>ハイスイ</t>
    </rPh>
    <rPh sb="6" eb="8">
      <t>ジギョウ</t>
    </rPh>
    <rPh sb="8" eb="10">
      <t>キキン</t>
    </rPh>
    <phoneticPr fontId="8"/>
  </si>
  <si>
    <t>まちづくり振興基金</t>
    <rPh sb="5" eb="7">
      <t>シンコウ</t>
    </rPh>
    <rPh sb="7" eb="9">
      <t>キキン</t>
    </rPh>
    <phoneticPr fontId="8"/>
  </si>
  <si>
    <t>付属明細書</t>
    <rPh sb="0" eb="5">
      <t>フゾクメイサイショ</t>
    </rPh>
    <phoneticPr fontId="8"/>
  </si>
  <si>
    <t>財務4表</t>
    <rPh sb="0" eb="2">
      <t>ザイム</t>
    </rPh>
    <rPh sb="3" eb="4">
      <t>ヒョウ</t>
    </rPh>
    <phoneticPr fontId="8"/>
  </si>
  <si>
    <t>ふるさと津かがやき基金</t>
    <rPh sb="4" eb="5">
      <t>ツ</t>
    </rPh>
    <rPh sb="9" eb="11">
      <t>キキン</t>
    </rPh>
    <phoneticPr fontId="1"/>
  </si>
  <si>
    <t>一般会計等</t>
    <rPh sb="0" eb="4">
      <t>イッパンカイケイ</t>
    </rPh>
    <rPh sb="4" eb="5">
      <t>ナド</t>
    </rPh>
    <phoneticPr fontId="8"/>
  </si>
  <si>
    <t>公共施設整備基金</t>
    <rPh sb="0" eb="2">
      <t>コウキョウ</t>
    </rPh>
    <rPh sb="2" eb="4">
      <t>シセツ</t>
    </rPh>
    <rPh sb="4" eb="6">
      <t>セイビ</t>
    </rPh>
    <rPh sb="6" eb="8">
      <t>キキン</t>
    </rPh>
    <phoneticPr fontId="1"/>
  </si>
  <si>
    <t>全体会計のみ</t>
    <rPh sb="0" eb="4">
      <t>ゼンタイカイケイ</t>
    </rPh>
    <phoneticPr fontId="8"/>
  </si>
  <si>
    <t>環境対策推進基金</t>
    <rPh sb="0" eb="2">
      <t>カンキョウ</t>
    </rPh>
    <rPh sb="2" eb="4">
      <t>タイサク</t>
    </rPh>
    <rPh sb="4" eb="6">
      <t>スイシン</t>
    </rPh>
    <rPh sb="6" eb="8">
      <t>キキン</t>
    </rPh>
    <phoneticPr fontId="1"/>
  </si>
  <si>
    <t>一般会計等+全体会計</t>
    <rPh sb="0" eb="5">
      <t>イッパンカイケイナド</t>
    </rPh>
    <rPh sb="6" eb="10">
      <t>ゼンタイカイケイ</t>
    </rPh>
    <phoneticPr fontId="8"/>
  </si>
  <si>
    <t>美杉地域振興事業基金</t>
    <phoneticPr fontId="1"/>
  </si>
  <si>
    <t>連結会計のみ</t>
    <rPh sb="0" eb="2">
      <t>レンケツ</t>
    </rPh>
    <rPh sb="2" eb="4">
      <t>カイケイ</t>
    </rPh>
    <phoneticPr fontId="8"/>
  </si>
  <si>
    <t>市営浄化槽事業基金</t>
    <rPh sb="0" eb="2">
      <t>シエイ</t>
    </rPh>
    <rPh sb="2" eb="5">
      <t>ジョウカソウ</t>
    </rPh>
    <rPh sb="5" eb="7">
      <t>ジギョウ</t>
    </rPh>
    <rPh sb="7" eb="9">
      <t>キキン</t>
    </rPh>
    <phoneticPr fontId="8"/>
  </si>
  <si>
    <t>一般会計等+全体会計+連結会計</t>
    <rPh sb="0" eb="5">
      <t>イッパンカイケイナド</t>
    </rPh>
    <rPh sb="6" eb="10">
      <t>ゼンタイカイケイ</t>
    </rPh>
    <rPh sb="11" eb="15">
      <t>レンケツカイケイ</t>
    </rPh>
    <phoneticPr fontId="8"/>
  </si>
  <si>
    <t>まち・ひと・しごと創生推進基金</t>
    <phoneticPr fontId="8"/>
  </si>
  <si>
    <t>スポーツ振興基金</t>
    <phoneticPr fontId="8"/>
  </si>
  <si>
    <t>こども基金</t>
    <rPh sb="3" eb="5">
      <t>キキン</t>
    </rPh>
    <phoneticPr fontId="8"/>
  </si>
  <si>
    <t>★決算書に記載あるもの</t>
    <rPh sb="1" eb="4">
      <t>ケッサンショ</t>
    </rPh>
    <rPh sb="5" eb="7">
      <t>キサイ</t>
    </rPh>
    <phoneticPr fontId="8"/>
  </si>
  <si>
    <t>学校施設整備基金</t>
    <rPh sb="0" eb="4">
      <t>ガッコウシセツ</t>
    </rPh>
    <rPh sb="4" eb="8">
      <t>セイビキキン</t>
    </rPh>
    <phoneticPr fontId="1"/>
  </si>
  <si>
    <t>合計</t>
    <rPh sb="0" eb="2">
      <t>ゴウケイ</t>
    </rPh>
    <phoneticPr fontId="1"/>
  </si>
  <si>
    <t>住宅新築資金等貸付事業基金</t>
    <rPh sb="0" eb="2">
      <t>ジュウタク</t>
    </rPh>
    <rPh sb="2" eb="4">
      <t>シンチク</t>
    </rPh>
    <rPh sb="4" eb="6">
      <t>シキン</t>
    </rPh>
    <rPh sb="6" eb="7">
      <t>トウ</t>
    </rPh>
    <rPh sb="7" eb="9">
      <t>カシツケ</t>
    </rPh>
    <rPh sb="9" eb="11">
      <t>ジギョウ</t>
    </rPh>
    <rPh sb="11" eb="13">
      <t>キキン</t>
    </rPh>
    <phoneticPr fontId="1"/>
  </si>
  <si>
    <t>会計：全体会計</t>
    <rPh sb="3" eb="5">
      <t>ゼンタイ</t>
    </rPh>
    <rPh sb="5" eb="7">
      <t>カイケイ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</si>
</sst>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0;\△#,##0"/>
    <numFmt numFmtId="178" formatCode="#,##0,"/>
    <numFmt numFmtId="179" formatCode="#,##0_ "/>
  </numFmts>
  <fonts count="3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8"/>
      <color theme="1"/>
      <name val="游ゴシック"/>
      <family val="2"/>
      <scheme val="minor"/>
    </font>
    <font>
      <sz val="6"/>
      <name val="游ゴシック"/>
      <family val="3"/>
      <charset val="128"/>
      <scheme val="minor"/>
    </font>
    <font>
      <sz val="9"/>
      <color theme="1"/>
      <name val="游ゴシック"/>
      <family val="2"/>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b/>
      <sz val="11"/>
      <color rgb="FF3F3F3F"/>
      <name val="游ゴシック"/>
      <family val="2"/>
      <charset val="128"/>
      <scheme val="minor"/>
    </font>
    <font>
      <b/>
      <sz val="9"/>
      <color rgb="FFFF0000"/>
      <name val="游ゴシック"/>
      <family val="3"/>
      <charset val="128"/>
      <scheme val="minor"/>
    </font>
    <font>
      <sz val="9"/>
      <color theme="1"/>
      <name val="Segoe UI Symbol"/>
      <family val="3"/>
    </font>
    <font>
      <sz val="9"/>
      <color rgb="FFFF0000"/>
      <name val="游ゴシック"/>
      <family val="3"/>
      <charset val="128"/>
      <scheme val="minor"/>
    </font>
    <font>
      <b/>
      <sz val="9"/>
      <color theme="1"/>
      <name val="游ゴシック"/>
      <family val="3"/>
      <charset val="128"/>
      <scheme val="minor"/>
    </font>
  </fonts>
  <fills count="11">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s>
  <cellStyleXfs count="6">
    <xf numFmtId="0" fontId="0" fillId="0" borderId="0"/>
    <xf numFmtId="9" fontId="11" fillId="0" borderId="0" applyFont="0" applyFill="0" applyBorder="0" applyAlignment="0" applyProtection="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xf numFmtId="38" fontId="11" fillId="0" borderId="0" applyFont="0" applyFill="0" applyBorder="0" applyAlignment="0" applyProtection="0">
      <alignment vertical="center"/>
    </xf>
  </cellStyleXfs>
  <cellXfs count="179">
    <xf numFmtId="0" fontId="0" fillId="0" borderId="0" xfId="0"/>
    <xf numFmtId="3" fontId="7" fillId="0" borderId="0" xfId="0" applyNumberFormat="1" applyFont="1"/>
    <xf numFmtId="0" fontId="0" fillId="0" borderId="1" xfId="0" applyBorder="1" applyAlignment="1">
      <alignment vertical="center"/>
    </xf>
    <xf numFmtId="0" fontId="10"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3"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horizontal="right" vertical="center"/>
    </xf>
    <xf numFmtId="0" fontId="12" fillId="0" borderId="9" xfId="0" applyFont="1" applyBorder="1"/>
    <xf numFmtId="3" fontId="18" fillId="0" borderId="0" xfId="0" applyNumberFormat="1" applyFont="1"/>
    <xf numFmtId="3" fontId="18" fillId="0" borderId="0" xfId="0" applyNumberFormat="1" applyFont="1" applyAlignment="1">
      <alignment horizontal="right"/>
    </xf>
    <xf numFmtId="3" fontId="19" fillId="0" borderId="1" xfId="0" applyNumberFormat="1" applyFont="1" applyBorder="1" applyAlignment="1">
      <alignment horizontal="left" vertical="center"/>
    </xf>
    <xf numFmtId="3" fontId="19" fillId="0" borderId="0" xfId="0" applyNumberFormat="1" applyFont="1"/>
    <xf numFmtId="3" fontId="18" fillId="0" borderId="0" xfId="0" applyNumberFormat="1" applyFont="1" applyAlignment="1">
      <alignment horizontal="right"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0" xfId="0" applyNumberFormat="1"/>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2" fillId="0" borderId="0" xfId="0" applyFont="1"/>
    <xf numFmtId="0" fontId="16" fillId="0" borderId="1" xfId="0" applyFont="1" applyBorder="1" applyAlignment="1">
      <alignment horizontal="left" vertical="center"/>
    </xf>
    <xf numFmtId="3" fontId="16" fillId="0" borderId="1" xfId="0" applyNumberFormat="1" applyFont="1" applyBorder="1" applyAlignment="1">
      <alignment horizontal="right"/>
    </xf>
    <xf numFmtId="0" fontId="16" fillId="0" borderId="1" xfId="0" applyFont="1" applyBorder="1"/>
    <xf numFmtId="0" fontId="16" fillId="0" borderId="8" xfId="0" applyFont="1" applyBorder="1" applyAlignment="1">
      <alignment horizontal="left" vertical="center"/>
    </xf>
    <xf numFmtId="3" fontId="16" fillId="0" borderId="8" xfId="0" applyNumberFormat="1" applyFont="1" applyBorder="1" applyAlignment="1">
      <alignment horizontal="right"/>
    </xf>
    <xf numFmtId="0" fontId="16" fillId="0" borderId="8" xfId="0" applyFont="1" applyBorder="1"/>
    <xf numFmtId="0" fontId="13" fillId="2" borderId="1" xfId="0" applyFont="1" applyFill="1" applyBorder="1" applyAlignment="1">
      <alignment horizontal="center" vertical="center"/>
    </xf>
    <xf numFmtId="3" fontId="18" fillId="0" borderId="0" xfId="0" applyNumberFormat="1" applyFont="1" applyAlignment="1">
      <alignment vertical="center"/>
    </xf>
    <xf numFmtId="37" fontId="19" fillId="0" borderId="1" xfId="0" applyNumberFormat="1" applyFont="1" applyBorder="1" applyAlignment="1">
      <alignment horizontal="right" vertical="center"/>
    </xf>
    <xf numFmtId="3" fontId="23" fillId="0" borderId="0" xfId="0" applyNumberFormat="1" applyFont="1"/>
    <xf numFmtId="3" fontId="19" fillId="2"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wrapText="1"/>
    </xf>
    <xf numFmtId="3" fontId="19" fillId="0" borderId="1" xfId="0" applyNumberFormat="1" applyFont="1" applyBorder="1" applyAlignment="1">
      <alignment horizontal="right" vertical="center"/>
    </xf>
    <xf numFmtId="3" fontId="19" fillId="0" borderId="1" xfId="0" applyNumberFormat="1" applyFont="1" applyBorder="1" applyAlignment="1">
      <alignment horizontal="center" vertical="center"/>
    </xf>
    <xf numFmtId="3" fontId="19" fillId="0" borderId="7" xfId="0" applyNumberFormat="1" applyFont="1" applyBorder="1" applyAlignment="1">
      <alignment horizontal="right" vertical="center"/>
    </xf>
    <xf numFmtId="37" fontId="19" fillId="0" borderId="7" xfId="0" applyNumberFormat="1" applyFont="1" applyBorder="1" applyAlignment="1">
      <alignment horizontal="right" vertical="center"/>
    </xf>
    <xf numFmtId="9" fontId="19" fillId="0" borderId="1" xfId="1" applyFont="1" applyBorder="1" applyAlignment="1">
      <alignment horizontal="right" vertical="center"/>
    </xf>
    <xf numFmtId="10" fontId="19" fillId="0" borderId="1" xfId="0" applyNumberFormat="1" applyFont="1" applyBorder="1" applyAlignment="1">
      <alignment horizontal="right" vertical="center"/>
    </xf>
    <xf numFmtId="3" fontId="19" fillId="0" borderId="2" xfId="0" applyNumberFormat="1" applyFont="1" applyBorder="1" applyAlignment="1">
      <alignment horizontal="center" vertical="center"/>
    </xf>
    <xf numFmtId="37" fontId="19" fillId="0" borderId="2" xfId="0" applyNumberFormat="1" applyFont="1" applyBorder="1" applyAlignment="1">
      <alignment horizontal="right" vertical="center"/>
    </xf>
    <xf numFmtId="3" fontId="19" fillId="0" borderId="10" xfId="0" applyNumberFormat="1" applyFont="1" applyBorder="1" applyAlignment="1">
      <alignment horizontal="left" vertical="center"/>
    </xf>
    <xf numFmtId="3" fontId="19" fillId="2" borderId="6" xfId="0" applyNumberFormat="1" applyFont="1" applyFill="1" applyBorder="1" applyAlignment="1">
      <alignment horizontal="center" vertical="center"/>
    </xf>
    <xf numFmtId="176" fontId="19" fillId="0" borderId="1" xfId="0" applyNumberFormat="1" applyFont="1" applyBorder="1" applyAlignment="1">
      <alignment horizontal="left" vertical="center"/>
    </xf>
    <xf numFmtId="37" fontId="19" fillId="0" borderId="6" xfId="0" applyNumberFormat="1" applyFont="1" applyBorder="1" applyAlignment="1">
      <alignment horizontal="right" vertical="center"/>
    </xf>
    <xf numFmtId="176" fontId="19" fillId="0" borderId="1" xfId="0" applyNumberFormat="1" applyFont="1" applyBorder="1" applyAlignment="1">
      <alignment horizontal="center" vertical="center"/>
    </xf>
    <xf numFmtId="3" fontId="19" fillId="2" borderId="6" xfId="0" applyNumberFormat="1" applyFont="1" applyFill="1" applyBorder="1" applyAlignment="1">
      <alignment horizontal="center" vertical="center" wrapText="1"/>
    </xf>
    <xf numFmtId="3" fontId="19" fillId="0" borderId="10" xfId="0" applyNumberFormat="1" applyFont="1" applyBorder="1" applyAlignment="1">
      <alignment horizontal="center" vertical="center" wrapText="1"/>
    </xf>
    <xf numFmtId="3" fontId="12" fillId="0" borderId="0" xfId="0" applyNumberFormat="1" applyFont="1"/>
    <xf numFmtId="3" fontId="15" fillId="0" borderId="0" xfId="0" applyNumberFormat="1" applyFont="1"/>
    <xf numFmtId="3" fontId="15" fillId="0" borderId="0" xfId="0" applyNumberFormat="1" applyFont="1" applyAlignment="1">
      <alignment horizontal="right"/>
    </xf>
    <xf numFmtId="3" fontId="24" fillId="2" borderId="1" xfId="0" applyNumberFormat="1" applyFont="1" applyFill="1" applyBorder="1" applyAlignment="1">
      <alignment horizontal="center" vertical="center"/>
    </xf>
    <xf numFmtId="3" fontId="24" fillId="2" borderId="1" xfId="0" applyNumberFormat="1" applyFont="1" applyFill="1" applyBorder="1" applyAlignment="1">
      <alignment horizontal="center" vertical="center" wrapText="1"/>
    </xf>
    <xf numFmtId="3" fontId="12" fillId="0" borderId="1" xfId="0" applyNumberFormat="1" applyFont="1" applyBorder="1" applyAlignment="1">
      <alignment horizontal="left" vertical="center"/>
    </xf>
    <xf numFmtId="3" fontId="12" fillId="0" borderId="1" xfId="0" applyNumberFormat="1" applyFont="1" applyBorder="1" applyAlignment="1">
      <alignment horizontal="right" vertical="center"/>
    </xf>
    <xf numFmtId="10" fontId="19" fillId="0" borderId="1" xfId="1" applyNumberFormat="1" applyFont="1" applyFill="1" applyBorder="1" applyAlignment="1">
      <alignment horizontal="right" vertical="center"/>
    </xf>
    <xf numFmtId="37" fontId="19" fillId="0" borderId="11" xfId="0" applyNumberFormat="1" applyFont="1" applyBorder="1" applyAlignment="1">
      <alignment horizontal="right" vertical="center"/>
    </xf>
    <xf numFmtId="37" fontId="19" fillId="0" borderId="10" xfId="0" applyNumberFormat="1" applyFont="1" applyBorder="1" applyAlignment="1">
      <alignment horizontal="right" vertical="center"/>
    </xf>
    <xf numFmtId="3" fontId="12" fillId="0" borderId="6" xfId="0" applyNumberFormat="1" applyFont="1" applyBorder="1" applyAlignment="1">
      <alignment horizontal="center" vertical="center"/>
    </xf>
    <xf numFmtId="3" fontId="20" fillId="0" borderId="6" xfId="0" applyNumberFormat="1" applyFont="1" applyBorder="1" applyAlignment="1">
      <alignment vertical="center"/>
    </xf>
    <xf numFmtId="3" fontId="20" fillId="0" borderId="6" xfId="0" applyNumberFormat="1" applyFont="1" applyBorder="1" applyAlignment="1">
      <alignment horizontal="center" vertical="center"/>
    </xf>
    <xf numFmtId="3" fontId="19" fillId="0" borderId="20" xfId="0" applyNumberFormat="1" applyFont="1" applyBorder="1" applyAlignment="1">
      <alignment horizontal="center" vertical="center"/>
    </xf>
    <xf numFmtId="3" fontId="19" fillId="0" borderId="2" xfId="0" applyNumberFormat="1" applyFont="1" applyBorder="1" applyAlignment="1">
      <alignment horizontal="right" vertical="center"/>
    </xf>
    <xf numFmtId="37" fontId="19" fillId="0" borderId="1" xfId="0" applyNumberFormat="1" applyFont="1" applyBorder="1" applyAlignment="1">
      <alignment vertical="center"/>
    </xf>
    <xf numFmtId="3" fontId="19" fillId="0" borderId="7" xfId="0" applyNumberFormat="1" applyFont="1" applyBorder="1" applyAlignment="1">
      <alignment horizontal="center" vertical="center"/>
    </xf>
    <xf numFmtId="177" fontId="19" fillId="0" borderId="1" xfId="0" applyNumberFormat="1" applyFont="1" applyBorder="1" applyAlignment="1">
      <alignment horizontal="right" vertical="center"/>
    </xf>
    <xf numFmtId="3" fontId="19" fillId="0" borderId="11" xfId="0" applyNumberFormat="1" applyFont="1" applyBorder="1" applyAlignment="1">
      <alignment horizontal="right" vertical="center"/>
    </xf>
    <xf numFmtId="177" fontId="19" fillId="0" borderId="11" xfId="0" applyNumberFormat="1" applyFont="1" applyBorder="1" applyAlignment="1">
      <alignment horizontal="right" vertical="center"/>
    </xf>
    <xf numFmtId="177" fontId="19" fillId="0" borderId="2" xfId="0" applyNumberFormat="1" applyFont="1" applyBorder="1" applyAlignment="1">
      <alignment horizontal="right" vertical="center"/>
    </xf>
    <xf numFmtId="38" fontId="19" fillId="0" borderId="1" xfId="3" applyFont="1" applyBorder="1" applyAlignment="1">
      <alignment horizontal="right" vertical="center"/>
    </xf>
    <xf numFmtId="3" fontId="19" fillId="0" borderId="10" xfId="0" applyNumberFormat="1" applyFont="1" applyBorder="1" applyAlignment="1">
      <alignment horizontal="right" vertical="center"/>
    </xf>
    <xf numFmtId="178" fontId="19" fillId="2" borderId="1" xfId="4" applyNumberFormat="1" applyFont="1" applyFill="1" applyBorder="1" applyAlignment="1">
      <alignment horizontal="center" vertical="center"/>
    </xf>
    <xf numFmtId="178" fontId="19" fillId="2" borderId="21" xfId="4" applyNumberFormat="1" applyFont="1" applyFill="1" applyBorder="1" applyAlignment="1">
      <alignment horizontal="center" vertical="center"/>
    </xf>
    <xf numFmtId="178" fontId="19" fillId="2" borderId="4" xfId="4" applyNumberFormat="1" applyFont="1" applyFill="1" applyBorder="1" applyAlignment="1">
      <alignment horizontal="center" vertical="center"/>
    </xf>
    <xf numFmtId="178" fontId="19" fillId="2" borderId="5" xfId="4" applyNumberFormat="1" applyFont="1" applyFill="1" applyBorder="1" applyAlignment="1">
      <alignment horizontal="center" vertical="center"/>
    </xf>
    <xf numFmtId="178" fontId="19" fillId="2" borderId="6" xfId="4" applyNumberFormat="1" applyFont="1" applyFill="1" applyBorder="1" applyAlignment="1">
      <alignment horizontal="center" vertical="center"/>
    </xf>
    <xf numFmtId="178" fontId="19" fillId="0" borderId="1" xfId="4" applyNumberFormat="1" applyFont="1" applyBorder="1" applyAlignment="1">
      <alignment horizontal="left" vertical="center"/>
    </xf>
    <xf numFmtId="178" fontId="19" fillId="0" borderId="1" xfId="4" applyNumberFormat="1" applyFont="1" applyBorder="1" applyAlignment="1">
      <alignment horizontal="right" vertical="center"/>
    </xf>
    <xf numFmtId="178" fontId="19" fillId="0" borderId="6" xfId="4" applyNumberFormat="1" applyFont="1" applyBorder="1" applyAlignment="1">
      <alignment horizontal="right" vertical="center"/>
    </xf>
    <xf numFmtId="38" fontId="9" fillId="0" borderId="1" xfId="3" applyFont="1" applyBorder="1" applyAlignment="1">
      <alignment horizontal="right" vertical="center"/>
    </xf>
    <xf numFmtId="38" fontId="9" fillId="0" borderId="6" xfId="3" applyFont="1" applyBorder="1" applyAlignment="1">
      <alignment horizontal="right" vertical="center"/>
    </xf>
    <xf numFmtId="38" fontId="9" fillId="0" borderId="1" xfId="3" applyFont="1" applyFill="1" applyBorder="1" applyAlignment="1">
      <alignment horizontal="right" vertical="center"/>
    </xf>
    <xf numFmtId="178" fontId="19" fillId="0" borderId="1" xfId="5" applyNumberFormat="1" applyFont="1" applyFill="1" applyBorder="1" applyAlignment="1">
      <alignment horizontal="left" vertical="center" indent="1"/>
    </xf>
    <xf numFmtId="38" fontId="19" fillId="0" borderId="1" xfId="3" applyFont="1" applyFill="1" applyBorder="1" applyAlignment="1">
      <alignment vertical="center"/>
    </xf>
    <xf numFmtId="38" fontId="19" fillId="0" borderId="6" xfId="3" applyFont="1" applyFill="1" applyBorder="1">
      <alignment vertical="center"/>
    </xf>
    <xf numFmtId="38" fontId="19" fillId="0" borderId="5" xfId="3" applyFont="1" applyFill="1" applyBorder="1">
      <alignment vertical="center"/>
    </xf>
    <xf numFmtId="3" fontId="19" fillId="2" borderId="6" xfId="4" applyNumberFormat="1" applyFont="1" applyFill="1" applyBorder="1" applyAlignment="1">
      <alignment horizontal="center" vertical="center"/>
    </xf>
    <xf numFmtId="3" fontId="19" fillId="2" borderId="1" xfId="4" applyNumberFormat="1" applyFont="1" applyFill="1" applyBorder="1" applyAlignment="1">
      <alignment horizontal="center" vertical="center"/>
    </xf>
    <xf numFmtId="3" fontId="19" fillId="2" borderId="1" xfId="4" applyNumberFormat="1" applyFont="1" applyFill="1" applyBorder="1" applyAlignment="1">
      <alignment horizontal="center" vertical="center" wrapText="1"/>
    </xf>
    <xf numFmtId="178" fontId="19" fillId="0" borderId="1" xfId="5" applyNumberFormat="1" applyFont="1" applyFill="1" applyBorder="1" applyAlignment="1">
      <alignment horizontal="center" vertical="center"/>
    </xf>
    <xf numFmtId="10" fontId="19" fillId="0" borderId="1" xfId="1" applyNumberFormat="1" applyFont="1" applyBorder="1" applyAlignment="1">
      <alignment horizontal="right" vertical="center"/>
    </xf>
    <xf numFmtId="3" fontId="26" fillId="0" borderId="0" xfId="0" applyNumberFormat="1" applyFont="1"/>
    <xf numFmtId="177" fontId="19" fillId="6" borderId="1" xfId="0" applyNumberFormat="1" applyFont="1" applyFill="1" applyBorder="1" applyAlignment="1">
      <alignment horizontal="right" vertical="center"/>
    </xf>
    <xf numFmtId="37" fontId="21" fillId="0" borderId="1" xfId="0" applyNumberFormat="1" applyFont="1" applyBorder="1" applyAlignment="1">
      <alignment horizontal="right" vertical="center"/>
    </xf>
    <xf numFmtId="3" fontId="19" fillId="0" borderId="0" xfId="0" applyNumberFormat="1" applyFont="1" applyAlignment="1">
      <alignment horizontal="right"/>
    </xf>
    <xf numFmtId="3" fontId="19" fillId="7" borderId="0" xfId="0" applyNumberFormat="1" applyFont="1" applyFill="1"/>
    <xf numFmtId="3" fontId="27" fillId="7" borderId="0" xfId="0" applyNumberFormat="1" applyFont="1" applyFill="1"/>
    <xf numFmtId="3" fontId="28" fillId="0" borderId="1" xfId="0" applyNumberFormat="1" applyFont="1" applyBorder="1" applyAlignment="1">
      <alignment horizontal="right" vertical="center"/>
    </xf>
    <xf numFmtId="178" fontId="9" fillId="0" borderId="1" xfId="4" applyNumberFormat="1" applyFont="1" applyBorder="1" applyAlignment="1">
      <alignment horizontal="right" vertical="center"/>
    </xf>
    <xf numFmtId="3" fontId="29" fillId="0" borderId="0" xfId="0" applyNumberFormat="1" applyFont="1"/>
    <xf numFmtId="3" fontId="19" fillId="8" borderId="0" xfId="0" applyNumberFormat="1" applyFont="1" applyFill="1"/>
    <xf numFmtId="3" fontId="19" fillId="9" borderId="0" xfId="0" applyNumberFormat="1" applyFont="1" applyFill="1"/>
    <xf numFmtId="3" fontId="19" fillId="10" borderId="0" xfId="0" applyNumberFormat="1" applyFont="1" applyFill="1"/>
    <xf numFmtId="179" fontId="19" fillId="0" borderId="1" xfId="0" applyNumberFormat="1" applyFont="1" applyBorder="1" applyAlignment="1">
      <alignment horizontal="right" vertical="center"/>
    </xf>
    <xf numFmtId="3" fontId="14" fillId="0" borderId="0" xfId="0" applyNumberFormat="1" applyFont="1" applyAlignment="1">
      <alignment horizontal="center" vertical="center"/>
    </xf>
    <xf numFmtId="3" fontId="19" fillId="2"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wrapText="1"/>
    </xf>
    <xf numFmtId="178" fontId="19" fillId="2" borderId="3" xfId="4" applyNumberFormat="1" applyFont="1" applyFill="1" applyBorder="1" applyAlignment="1">
      <alignment horizontal="center" vertical="center"/>
    </xf>
    <xf numFmtId="178" fontId="19" fillId="2" borderId="1" xfId="4" applyNumberFormat="1" applyFont="1" applyFill="1" applyBorder="1" applyAlignment="1">
      <alignment horizontal="center" vertical="center"/>
    </xf>
    <xf numFmtId="178" fontId="19" fillId="2" borderId="1" xfId="4" applyNumberFormat="1" applyFont="1" applyFill="1" applyBorder="1" applyAlignment="1">
      <alignment horizontal="center" vertical="center" wrapText="1"/>
    </xf>
    <xf numFmtId="3" fontId="19" fillId="0" borderId="1" xfId="0" applyNumberFormat="1" applyFont="1" applyBorder="1" applyAlignment="1">
      <alignment horizontal="left" vertical="center" wrapText="1"/>
    </xf>
    <xf numFmtId="3" fontId="19" fillId="0" borderId="1" xfId="0" applyNumberFormat="1" applyFont="1" applyBorder="1" applyAlignment="1">
      <alignment horizontal="center" vertical="center"/>
    </xf>
    <xf numFmtId="3" fontId="19" fillId="0" borderId="1" xfId="0" applyNumberFormat="1" applyFont="1" applyBorder="1" applyAlignment="1">
      <alignment horizontal="left" vertical="center"/>
    </xf>
    <xf numFmtId="3" fontId="19" fillId="0" borderId="1" xfId="0" applyNumberFormat="1" applyFont="1" applyBorder="1" applyAlignment="1">
      <alignment horizontal="center" vertical="center" wrapText="1"/>
    </xf>
    <xf numFmtId="3" fontId="19" fillId="0" borderId="1" xfId="0" applyNumberFormat="1" applyFont="1" applyBorder="1" applyAlignment="1">
      <alignment vertical="center"/>
    </xf>
    <xf numFmtId="3" fontId="19" fillId="0" borderId="3" xfId="0" applyNumberFormat="1" applyFont="1" applyBorder="1" applyAlignment="1">
      <alignment horizontal="center" vertical="center"/>
    </xf>
    <xf numFmtId="3" fontId="19" fillId="0" borderId="4" xfId="0" applyNumberFormat="1" applyFont="1" applyBorder="1" applyAlignment="1">
      <alignment horizontal="center" vertical="center"/>
    </xf>
    <xf numFmtId="3" fontId="19" fillId="0" borderId="5" xfId="0" applyNumberFormat="1" applyFont="1" applyBorder="1" applyAlignment="1">
      <alignment horizontal="center" vertical="center"/>
    </xf>
    <xf numFmtId="3" fontId="19" fillId="0" borderId="10"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3" fontId="19" fillId="0" borderId="20" xfId="0" applyNumberFormat="1" applyFont="1" applyBorder="1" applyAlignment="1">
      <alignment horizontal="center" vertical="center" wrapText="1"/>
    </xf>
    <xf numFmtId="3" fontId="19" fillId="0" borderId="3"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3" fontId="19" fillId="0" borderId="2" xfId="0" applyNumberFormat="1" applyFont="1" applyBorder="1" applyAlignment="1">
      <alignment horizontal="center" vertical="center"/>
    </xf>
    <xf numFmtId="3" fontId="19" fillId="0" borderId="2" xfId="0" applyNumberFormat="1" applyFont="1" applyBorder="1" applyAlignment="1">
      <alignment vertical="center"/>
    </xf>
    <xf numFmtId="3" fontId="19" fillId="0" borderId="11" xfId="0" applyNumberFormat="1" applyFont="1" applyBorder="1" applyAlignment="1">
      <alignment horizontal="center" vertical="center" wrapText="1"/>
    </xf>
    <xf numFmtId="3" fontId="19" fillId="0" borderId="17" xfId="0" applyNumberFormat="1" applyFont="1" applyBorder="1" applyAlignment="1">
      <alignment horizontal="center" vertical="center"/>
    </xf>
    <xf numFmtId="3" fontId="19" fillId="0" borderId="18" xfId="0" applyNumberFormat="1" applyFont="1" applyBorder="1" applyAlignment="1">
      <alignment horizontal="center" vertical="center"/>
    </xf>
    <xf numFmtId="3" fontId="19" fillId="0" borderId="19" xfId="0" applyNumberFormat="1" applyFont="1" applyBorder="1" applyAlignment="1">
      <alignment horizontal="center" vertical="center"/>
    </xf>
    <xf numFmtId="3" fontId="19" fillId="0" borderId="3" xfId="0" applyNumberFormat="1" applyFont="1" applyBorder="1" applyAlignment="1">
      <alignment horizontal="left" vertical="center"/>
    </xf>
    <xf numFmtId="3" fontId="19" fillId="0" borderId="5" xfId="0" applyNumberFormat="1" applyFont="1" applyBorder="1" applyAlignment="1">
      <alignment horizontal="left" vertical="center"/>
    </xf>
    <xf numFmtId="3" fontId="19" fillId="0" borderId="11" xfId="0" applyNumberFormat="1" applyFont="1" applyBorder="1" applyAlignment="1">
      <alignment horizontal="center" vertical="center"/>
    </xf>
    <xf numFmtId="3" fontId="19" fillId="0" borderId="10" xfId="0" applyNumberFormat="1" applyFont="1" applyBorder="1" applyAlignment="1">
      <alignment vertical="center"/>
    </xf>
    <xf numFmtId="3" fontId="19" fillId="0" borderId="11" xfId="0" applyNumberFormat="1" applyFont="1" applyBorder="1" applyAlignment="1">
      <alignment horizontal="left" vertical="center"/>
    </xf>
    <xf numFmtId="3" fontId="19" fillId="0" borderId="11" xfId="0" applyNumberFormat="1" applyFont="1" applyBorder="1" applyAlignment="1">
      <alignment vertical="center"/>
    </xf>
    <xf numFmtId="3" fontId="19" fillId="0" borderId="10" xfId="0" applyNumberFormat="1" applyFont="1" applyBorder="1" applyAlignment="1">
      <alignment horizontal="center" vertical="center"/>
    </xf>
    <xf numFmtId="3" fontId="17" fillId="0" borderId="0" xfId="0" applyNumberFormat="1" applyFont="1" applyAlignment="1">
      <alignment horizontal="center" vertical="center"/>
    </xf>
    <xf numFmtId="3" fontId="18" fillId="0" borderId="0" xfId="0" applyNumberFormat="1" applyFont="1" applyAlignment="1">
      <alignment vertical="center"/>
    </xf>
    <xf numFmtId="3" fontId="20" fillId="2" borderId="6" xfId="0" applyNumberFormat="1" applyFont="1" applyFill="1" applyBorder="1" applyAlignment="1">
      <alignment horizontal="center" vertical="center"/>
    </xf>
    <xf numFmtId="3" fontId="20" fillId="0" borderId="12" xfId="0" applyNumberFormat="1" applyFont="1" applyBorder="1" applyAlignment="1">
      <alignment vertical="center"/>
    </xf>
    <xf numFmtId="3" fontId="20" fillId="2" borderId="1" xfId="0" applyNumberFormat="1" applyFont="1" applyFill="1" applyBorder="1" applyAlignment="1">
      <alignment horizontal="center" vertical="center"/>
    </xf>
    <xf numFmtId="3" fontId="20" fillId="0" borderId="2" xfId="0" applyNumberFormat="1" applyFont="1" applyBorder="1" applyAlignment="1">
      <alignment vertical="center"/>
    </xf>
    <xf numFmtId="0" fontId="14" fillId="0" borderId="0" xfId="0" applyFont="1" applyAlignment="1">
      <alignment horizontal="center" vertical="center"/>
    </xf>
    <xf numFmtId="0" fontId="12" fillId="0" borderId="0" xfId="0" applyFont="1"/>
    <xf numFmtId="0" fontId="15" fillId="0" borderId="0" xfId="0" applyFont="1" applyAlignment="1">
      <alignment horizontal="center" vertical="center"/>
    </xf>
    <xf numFmtId="0" fontId="16" fillId="0" borderId="1" xfId="0" applyFont="1" applyBorder="1" applyAlignment="1">
      <alignment horizontal="left" vertical="center"/>
    </xf>
    <xf numFmtId="3" fontId="16" fillId="0" borderId="1" xfId="0" applyNumberFormat="1" applyFont="1" applyBorder="1" applyAlignment="1">
      <alignment horizontal="right"/>
    </xf>
    <xf numFmtId="0" fontId="16" fillId="0" borderId="1" xfId="0" applyFont="1" applyBorder="1"/>
    <xf numFmtId="0" fontId="16" fillId="0" borderId="8" xfId="0" applyFont="1" applyBorder="1" applyAlignment="1">
      <alignment horizontal="left" vertical="center"/>
    </xf>
    <xf numFmtId="3" fontId="16" fillId="0" borderId="8" xfId="0" applyNumberFormat="1" applyFont="1" applyBorder="1" applyAlignment="1">
      <alignment horizontal="right"/>
    </xf>
    <xf numFmtId="0" fontId="16" fillId="0" borderId="8" xfId="0" applyFont="1" applyBorder="1"/>
    <xf numFmtId="0" fontId="13" fillId="2"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37" fontId="28" fillId="0" borderId="1" xfId="0" applyNumberFormat="1" applyFont="1" applyBorder="1" applyAlignment="1">
      <alignment vertical="center"/>
    </xf>
  </cellXfs>
  <cellStyles count="6">
    <cellStyle name="パーセント" xfId="1" builtinId="5"/>
    <cellStyle name="桁区切り" xfId="3" builtinId="6"/>
    <cellStyle name="桁区切り 2 3" xfId="5" xr:uid="{431D73D5-1821-4B1F-B81C-BFC8EED3DA55}"/>
    <cellStyle name="桁区切り 6" xfId="2" xr:uid="{00000000-0005-0000-0000-000002000000}"/>
    <cellStyle name="標準" xfId="0" builtinId="0"/>
    <cellStyle name="標準 3" xfId="4" xr:uid="{B2249F2C-96D2-47B7-906D-AD55CA03DEBD}"/>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externalLink" Target="externalLinks/externalLink3.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externalLink" Target="externalLinks/externalLink2.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1.xml" /><Relationship Id="rId28"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①有形固定資産の明細"/>
      <sheetName val="1.(1)②有形固定資産に係る行政目的別の明細"/>
      <sheetName val="〇1.(1)③投資及び出資金の明細"/>
      <sheetName val="1.(1)④基金の明細"/>
      <sheetName val="1.(1)⑤貸付金の明細"/>
      <sheetName val="1.(1)⑥長期延滞債権の明細"/>
      <sheetName val="1.(1)⑦未収金の明細"/>
      <sheetName val="1.(2)①地方債（借入先別）の明細"/>
      <sheetName val="1.(2)②地方債（利率別）の明細"/>
      <sheetName val="1.(2)③地方債（返済期間別）の明細"/>
      <sheetName val="1.(2)④特定の契約条項が付された地方債の概要"/>
      <sheetName val="1.(2)⑤引当金の明細"/>
      <sheetName val="2.(1)補助金等の明細"/>
      <sheetName val="3.(1)財源の明細"/>
      <sheetName val="3.(2)財源情報の明細"/>
      <sheetName val="4.(1)資金の明細"/>
      <sheetName val="貸借対照表(BS)"/>
      <sheetName val="行政コスト計算書(PL)"/>
      <sheetName val="純資産変動計算書(NW)"/>
      <sheetName val="資金収支計算書(CF)"/>
      <sheetName val="チェック"/>
    </sheetNames>
    <sheetDataSet>
      <sheetData sheetId="0" refreshError="1"/>
      <sheetData sheetId="1" refreshError="1"/>
      <sheetData sheetId="2">
        <row r="7">
          <cell r="A7" t="str">
            <v>銘柄名</v>
          </cell>
          <cell r="B7" t="str">
            <v>株数・口数など_x000D_
(A)</v>
          </cell>
          <cell r="C7" t="str">
            <v>時価単価_x000D_
(B)</v>
          </cell>
          <cell r="D7" t="str">
            <v>貸借対照表計上額_x000D_
(A) X (B)_x000D_
(C)</v>
          </cell>
          <cell r="E7" t="str">
            <v>取得単価_x000D_
(D)</v>
          </cell>
          <cell r="F7" t="str">
            <v>取得原価_x000D_
(A) X (D)_x000D_
(E)</v>
          </cell>
          <cell r="G7" t="str">
            <v>評価差額_x000D_
(C) - (E)_x000D_
(F)</v>
          </cell>
          <cell r="H7" t="str">
            <v>(参考)財産に関する_x000D_
調書記載額</v>
          </cell>
        </row>
        <row r="10">
          <cell r="A10" t="str">
            <v>合計</v>
          </cell>
        </row>
        <row r="13">
          <cell r="A13" t="str">
            <v>相手先名</v>
          </cell>
          <cell r="B13" t="str">
            <v>出資金額_x000D_
(貸借対照表計上額)_x000D_
(A)</v>
          </cell>
          <cell r="C13" t="str">
            <v>資産_x000D_
(B)</v>
          </cell>
          <cell r="D13" t="str">
            <v>負債_x000D_
(C)</v>
          </cell>
          <cell r="E13" t="str">
            <v>純資産額_x000D_
(B) - (C)_x000D_
(D)</v>
          </cell>
          <cell r="F13" t="str">
            <v>資本金_x000D_
(E)</v>
          </cell>
          <cell r="G13" t="str">
            <v>出資割合(%)_x000D_
(A) / (E)_x000D_
(F)</v>
          </cell>
          <cell r="H13" t="str">
            <v>実質価額_x000D_
(D) X (F)_x000D_
(G)</v>
          </cell>
          <cell r="I13" t="str">
            <v>投資損失引当金_x000D_
計上額_x000D_
(H)</v>
          </cell>
          <cell r="J13" t="str">
            <v>(参考)財産に関する_x000D_
調書記載額</v>
          </cell>
        </row>
        <row r="14">
          <cell r="A14" t="str">
            <v>株式会社津センターパレス</v>
          </cell>
          <cell r="B14">
            <v>351000000</v>
          </cell>
          <cell r="C14">
            <v>2538247516</v>
          </cell>
          <cell r="D14">
            <v>928489955</v>
          </cell>
          <cell r="E14">
            <v>1609757561</v>
          </cell>
          <cell r="F14">
            <v>1321000000</v>
          </cell>
          <cell r="G14">
            <v>0.26570779712339138</v>
          </cell>
          <cell r="H14">
            <v>427725135.43603331</v>
          </cell>
          <cell r="I14" t="str">
            <v>-</v>
          </cell>
          <cell r="J14">
            <v>351000000</v>
          </cell>
        </row>
        <row r="15">
          <cell r="A15" t="str">
            <v>株式会社伊勢湾ヘリポート</v>
          </cell>
          <cell r="B15">
            <v>51900000</v>
          </cell>
          <cell r="C15">
            <v>134463028</v>
          </cell>
          <cell r="D15">
            <v>5137724</v>
          </cell>
          <cell r="E15">
            <v>129325304</v>
          </cell>
          <cell r="F15">
            <v>96300000</v>
          </cell>
          <cell r="G15">
            <v>0.5389408099688473</v>
          </cell>
          <cell r="H15">
            <v>69698684.087227404</v>
          </cell>
          <cell r="I15" t="str">
            <v>-</v>
          </cell>
          <cell r="J15">
            <v>51900000</v>
          </cell>
        </row>
        <row r="16">
          <cell r="A16" t="str">
            <v>株式会社津サイエンスプラザ</v>
          </cell>
          <cell r="B16">
            <v>520000000</v>
          </cell>
          <cell r="C16">
            <v>1494535011</v>
          </cell>
          <cell r="D16">
            <v>41525214</v>
          </cell>
          <cell r="E16">
            <v>1453009797</v>
          </cell>
          <cell r="F16">
            <v>100000000</v>
          </cell>
          <cell r="G16">
            <v>5.2</v>
          </cell>
          <cell r="H16">
            <v>7555650944.4000006</v>
          </cell>
          <cell r="I16" t="str">
            <v>-</v>
          </cell>
          <cell r="J16">
            <v>520000000</v>
          </cell>
        </row>
        <row r="17">
          <cell r="A17" t="str">
            <v>津駅前都市開発株式会社</v>
          </cell>
          <cell r="B17">
            <v>120000000</v>
          </cell>
          <cell r="C17">
            <v>3110875899</v>
          </cell>
          <cell r="D17">
            <v>905666681</v>
          </cell>
          <cell r="E17">
            <v>2205209218</v>
          </cell>
          <cell r="F17">
            <v>300000000</v>
          </cell>
          <cell r="G17">
            <v>0.4</v>
          </cell>
          <cell r="H17">
            <v>882083687.20000005</v>
          </cell>
          <cell r="I17" t="str">
            <v>-</v>
          </cell>
          <cell r="J17">
            <v>120000000</v>
          </cell>
        </row>
        <row r="18">
          <cell r="A18" t="str">
            <v>株式会社まちづくり津夢時風</v>
          </cell>
          <cell r="B18">
            <v>14900000</v>
          </cell>
          <cell r="C18">
            <v>37750999</v>
          </cell>
          <cell r="D18">
            <v>1990158</v>
          </cell>
          <cell r="E18">
            <v>35760841</v>
          </cell>
          <cell r="F18">
            <v>30000000</v>
          </cell>
          <cell r="G18">
            <v>0.49666666666666665</v>
          </cell>
          <cell r="H18">
            <v>17761217.696666665</v>
          </cell>
          <cell r="I18" t="str">
            <v>-</v>
          </cell>
          <cell r="J18">
            <v>14900000</v>
          </cell>
        </row>
        <row r="19">
          <cell r="A19" t="str">
            <v>青山高原保健休養地管理株式会社</v>
          </cell>
          <cell r="B19">
            <v>19670000</v>
          </cell>
          <cell r="C19">
            <v>59232148</v>
          </cell>
          <cell r="D19">
            <v>1124163</v>
          </cell>
          <cell r="E19">
            <v>58107985</v>
          </cell>
          <cell r="F19">
            <v>36500000</v>
          </cell>
          <cell r="G19">
            <v>0.53890410958904111</v>
          </cell>
          <cell r="H19">
            <v>31314631.916438356</v>
          </cell>
          <cell r="I19" t="str">
            <v>-</v>
          </cell>
          <cell r="J19">
            <v>19670000</v>
          </cell>
        </row>
        <row r="20">
          <cell r="A20" t="str">
            <v>津市土地開発公社</v>
          </cell>
          <cell r="B20">
            <v>10000000</v>
          </cell>
          <cell r="C20">
            <v>2439327870</v>
          </cell>
          <cell r="D20">
            <v>506039881</v>
          </cell>
          <cell r="E20">
            <v>1933287989</v>
          </cell>
          <cell r="F20">
            <v>10000000</v>
          </cell>
          <cell r="G20">
            <v>1</v>
          </cell>
          <cell r="H20">
            <v>1933287989</v>
          </cell>
          <cell r="I20" t="str">
            <v>-</v>
          </cell>
          <cell r="J20">
            <v>10000000</v>
          </cell>
        </row>
        <row r="21">
          <cell r="A21" t="str">
            <v>公益財団法人津市社会教育振興会</v>
          </cell>
          <cell r="B21">
            <v>10000000</v>
          </cell>
          <cell r="C21">
            <v>84490309</v>
          </cell>
          <cell r="D21">
            <v>8599446</v>
          </cell>
          <cell r="E21">
            <v>75890863</v>
          </cell>
          <cell r="F21">
            <v>75890863</v>
          </cell>
          <cell r="G21">
            <v>0.13176816819173606</v>
          </cell>
          <cell r="H21">
            <v>10000000</v>
          </cell>
          <cell r="I21" t="str">
            <v>-</v>
          </cell>
          <cell r="J21">
            <v>10000000</v>
          </cell>
        </row>
        <row r="22">
          <cell r="A22" t="str">
            <v>社会福祉法人津市社会福祉事業団</v>
          </cell>
          <cell r="B22">
            <v>3000000</v>
          </cell>
          <cell r="C22">
            <v>1505521959</v>
          </cell>
          <cell r="D22">
            <v>221309843</v>
          </cell>
          <cell r="E22">
            <v>1284212116</v>
          </cell>
          <cell r="F22">
            <v>3000000</v>
          </cell>
          <cell r="G22">
            <v>1</v>
          </cell>
          <cell r="H22">
            <v>1284212116</v>
          </cell>
          <cell r="I22" t="str">
            <v>-</v>
          </cell>
          <cell r="J22">
            <v>3000000</v>
          </cell>
        </row>
        <row r="23">
          <cell r="A23" t="str">
            <v>社会福祉法人津市社会福祉協議会</v>
          </cell>
          <cell r="B23">
            <v>613352000</v>
          </cell>
          <cell r="C23">
            <v>2076667739</v>
          </cell>
          <cell r="D23">
            <v>494028056</v>
          </cell>
          <cell r="E23">
            <v>1582639683</v>
          </cell>
          <cell r="F23">
            <v>1304302699</v>
          </cell>
          <cell r="G23">
            <v>0.47025280287333054</v>
          </cell>
          <cell r="H23">
            <v>744240746.86930931</v>
          </cell>
          <cell r="I23" t="str">
            <v>-</v>
          </cell>
          <cell r="J23">
            <v>613352000</v>
          </cell>
        </row>
        <row r="24">
          <cell r="A24" t="str">
            <v>津市水道事業</v>
          </cell>
          <cell r="B24">
            <v>7268479392</v>
          </cell>
          <cell r="C24">
            <v>55856440885</v>
          </cell>
          <cell r="D24">
            <v>31718476218</v>
          </cell>
          <cell r="E24">
            <v>24137964667</v>
          </cell>
          <cell r="F24">
            <v>21796972362</v>
          </cell>
          <cell r="G24">
            <v>0.33346279801095619</v>
          </cell>
          <cell r="H24">
            <v>8049113236.147418</v>
          </cell>
          <cell r="I24" t="str">
            <v>-</v>
          </cell>
          <cell r="J24" t="str">
            <v>-</v>
          </cell>
        </row>
        <row r="26">
          <cell r="A26" t="str">
            <v>合計</v>
          </cell>
          <cell r="B26">
            <v>8982301392</v>
          </cell>
          <cell r="I26" t="str">
            <v>-</v>
          </cell>
          <cell r="J26">
            <v>1713822000</v>
          </cell>
        </row>
        <row r="29">
          <cell r="A29" t="str">
            <v>相手先名</v>
          </cell>
          <cell r="B29" t="str">
            <v>出資金額_x000D_
(A)</v>
          </cell>
          <cell r="C29" t="str">
            <v>資産_x000D_
(B)</v>
          </cell>
          <cell r="D29" t="str">
            <v>負債_x000D_
(C)</v>
          </cell>
          <cell r="E29" t="str">
            <v>純資産額_x000D_
(B) - (C)_x000D_
(D)</v>
          </cell>
          <cell r="F29" t="str">
            <v>資本金_x000D_
(E)</v>
          </cell>
          <cell r="G29" t="str">
            <v>出資割合(%)_x000D_
(A) / (E)_x000D_
(F)</v>
          </cell>
          <cell r="H29" t="str">
            <v>実質価額_x000D_
(D) X (F)_x000D_
(G)</v>
          </cell>
          <cell r="I29" t="str">
            <v>強制評価減_x000D_
(H)</v>
          </cell>
          <cell r="J29" t="str">
            <v>貸借対照表計上額_x000D_
(A) - (H)_x000D_
(I)</v>
          </cell>
          <cell r="K29" t="str">
            <v>(参考)財産に関する_x000D_
調書記載額</v>
          </cell>
        </row>
        <row r="30">
          <cell r="A30" t="str">
            <v>株式会社三重県松阪食肉公社</v>
          </cell>
          <cell r="B30">
            <v>127500000</v>
          </cell>
          <cell r="C30">
            <v>575557467</v>
          </cell>
          <cell r="D30">
            <v>91645931</v>
          </cell>
          <cell r="E30">
            <v>483911536</v>
          </cell>
          <cell r="F30">
            <v>640201097</v>
          </cell>
          <cell r="G30">
            <v>0.19915617233002023</v>
          </cell>
          <cell r="H30">
            <v>96373969.256100789</v>
          </cell>
          <cell r="J30">
            <v>127500000</v>
          </cell>
          <cell r="K30">
            <v>127500000</v>
          </cell>
        </row>
        <row r="31">
          <cell r="A31" t="str">
            <v>伊勢鉄道株式会社</v>
          </cell>
          <cell r="B31">
            <v>13450000</v>
          </cell>
          <cell r="C31">
            <v>1767511957</v>
          </cell>
          <cell r="D31">
            <v>1398181431</v>
          </cell>
          <cell r="E31">
            <v>369330526</v>
          </cell>
          <cell r="F31">
            <v>360000000</v>
          </cell>
          <cell r="G31">
            <v>3.7361111111111109E-2</v>
          </cell>
          <cell r="H31">
            <v>13798598.81861111</v>
          </cell>
          <cell r="J31">
            <v>13450000</v>
          </cell>
          <cell r="K31">
            <v>13450000</v>
          </cell>
        </row>
        <row r="32">
          <cell r="A32" t="str">
            <v>株式会社ＺＴＶ</v>
          </cell>
          <cell r="B32">
            <v>6400000</v>
          </cell>
          <cell r="C32">
            <v>35051476000</v>
          </cell>
          <cell r="D32">
            <v>16104573000</v>
          </cell>
          <cell r="E32">
            <v>18946903000</v>
          </cell>
          <cell r="F32">
            <v>1070400000</v>
          </cell>
          <cell r="G32">
            <v>5.9790732436472349E-3</v>
          </cell>
          <cell r="H32">
            <v>113284920.77727953</v>
          </cell>
          <cell r="J32">
            <v>6400000</v>
          </cell>
          <cell r="K32">
            <v>6400000</v>
          </cell>
        </row>
        <row r="33">
          <cell r="A33" t="str">
            <v>株式会社三重データクラフト</v>
          </cell>
          <cell r="B33">
            <v>5000000</v>
          </cell>
          <cell r="C33">
            <v>222515786</v>
          </cell>
          <cell r="D33">
            <v>76861056</v>
          </cell>
          <cell r="E33">
            <v>145654730</v>
          </cell>
          <cell r="F33">
            <v>50000000</v>
          </cell>
          <cell r="G33">
            <v>0.1</v>
          </cell>
          <cell r="H33">
            <v>14565473</v>
          </cell>
          <cell r="J33">
            <v>5000000</v>
          </cell>
          <cell r="K33">
            <v>5000000</v>
          </cell>
        </row>
        <row r="34">
          <cell r="A34" t="str">
            <v>株式会社マリーナ河芸</v>
          </cell>
          <cell r="B34">
            <v>15750000</v>
          </cell>
          <cell r="C34">
            <v>365283032</v>
          </cell>
          <cell r="D34">
            <v>214769222</v>
          </cell>
          <cell r="E34">
            <v>150513810</v>
          </cell>
          <cell r="F34">
            <v>92500000</v>
          </cell>
          <cell r="G34">
            <v>0.17027027027027028</v>
          </cell>
          <cell r="H34">
            <v>25628027.108108111</v>
          </cell>
          <cell r="J34">
            <v>15750000</v>
          </cell>
          <cell r="K34">
            <v>15750000</v>
          </cell>
        </row>
        <row r="35">
          <cell r="A35" t="str">
            <v>株式会社青山高原ウインドファーム</v>
          </cell>
          <cell r="B35">
            <v>40000000</v>
          </cell>
          <cell r="C35">
            <v>12282966000</v>
          </cell>
          <cell r="D35">
            <v>7447937000</v>
          </cell>
          <cell r="E35">
            <v>4835029000</v>
          </cell>
          <cell r="F35">
            <v>1940000000</v>
          </cell>
          <cell r="G35">
            <v>2.0618556701030927E-2</v>
          </cell>
          <cell r="H35">
            <v>99691319.587628871</v>
          </cell>
          <cell r="J35">
            <v>40000000</v>
          </cell>
          <cell r="K35">
            <v>40000000</v>
          </cell>
        </row>
        <row r="36">
          <cell r="A36" t="str">
            <v>三重県農業信用基金協会</v>
          </cell>
          <cell r="B36">
            <v>15920000</v>
          </cell>
          <cell r="C36">
            <v>74612069499</v>
          </cell>
          <cell r="D36">
            <v>70706289988</v>
          </cell>
          <cell r="E36">
            <v>3905779511</v>
          </cell>
          <cell r="F36">
            <v>2834720000</v>
          </cell>
          <cell r="G36">
            <v>5.6160749562567027E-3</v>
          </cell>
          <cell r="H36">
            <v>21935150.496387649</v>
          </cell>
          <cell r="J36">
            <v>15920000</v>
          </cell>
          <cell r="K36">
            <v>15920000</v>
          </cell>
        </row>
        <row r="37">
          <cell r="A37" t="str">
            <v>公益社団法人三重県青果物価格安定基金協会</v>
          </cell>
          <cell r="B37">
            <v>1790000</v>
          </cell>
          <cell r="C37">
            <v>624958802</v>
          </cell>
          <cell r="D37">
            <v>438872921</v>
          </cell>
          <cell r="E37">
            <v>186085881</v>
          </cell>
          <cell r="F37">
            <v>60866960</v>
          </cell>
          <cell r="G37">
            <v>2.9408401536728628E-2</v>
          </cell>
          <cell r="H37">
            <v>5472488.3087639008</v>
          </cell>
          <cell r="J37">
            <v>1790000</v>
          </cell>
          <cell r="K37">
            <v>1790000</v>
          </cell>
        </row>
        <row r="38">
          <cell r="A38" t="str">
            <v>全国漁業信用基金協会三重支所</v>
          </cell>
          <cell r="B38">
            <v>5650000</v>
          </cell>
          <cell r="C38">
            <v>283401931889</v>
          </cell>
          <cell r="D38">
            <v>219169243690</v>
          </cell>
          <cell r="E38">
            <v>64232688199</v>
          </cell>
          <cell r="F38">
            <v>46481650000</v>
          </cell>
          <cell r="G38">
            <v>1.2155334416915062E-4</v>
          </cell>
          <cell r="H38">
            <v>7807698.0555627868</v>
          </cell>
          <cell r="J38">
            <v>5650000</v>
          </cell>
          <cell r="K38">
            <v>5650000</v>
          </cell>
        </row>
        <row r="39">
          <cell r="A39" t="str">
            <v>一般社団法人三重県畜産協会</v>
          </cell>
          <cell r="B39">
            <v>1398000</v>
          </cell>
          <cell r="C39">
            <v>644288230</v>
          </cell>
          <cell r="D39">
            <v>226405109</v>
          </cell>
          <cell r="E39">
            <v>417883121</v>
          </cell>
          <cell r="F39">
            <v>385790376</v>
          </cell>
          <cell r="G39">
            <v>3.623729587282395E-3</v>
          </cell>
          <cell r="H39">
            <v>1514295.4295936092</v>
          </cell>
          <cell r="J39">
            <v>1398000</v>
          </cell>
          <cell r="K39">
            <v>1398000</v>
          </cell>
        </row>
        <row r="40">
          <cell r="A40" t="str">
            <v>公益社団法人三重県私学振興会</v>
          </cell>
          <cell r="B40">
            <v>3680000</v>
          </cell>
          <cell r="C40">
            <v>5632301449</v>
          </cell>
          <cell r="D40">
            <v>5305300710</v>
          </cell>
          <cell r="E40">
            <v>327000739</v>
          </cell>
          <cell r="F40">
            <v>3680000</v>
          </cell>
          <cell r="G40">
            <v>1</v>
          </cell>
          <cell r="H40">
            <v>327000739</v>
          </cell>
          <cell r="J40">
            <v>3680000</v>
          </cell>
          <cell r="K40">
            <v>3680000</v>
          </cell>
        </row>
        <row r="41">
          <cell r="A41" t="str">
            <v>中勢森林組合</v>
          </cell>
          <cell r="B41">
            <v>29435000</v>
          </cell>
          <cell r="C41">
            <v>1245178830</v>
          </cell>
          <cell r="D41">
            <v>401267172</v>
          </cell>
          <cell r="E41">
            <v>843911658</v>
          </cell>
          <cell r="F41">
            <v>97555000</v>
          </cell>
          <cell r="G41">
            <v>0.30172723079288605</v>
          </cell>
          <cell r="H41">
            <v>254631127.60217312</v>
          </cell>
          <cell r="J41">
            <v>29435000</v>
          </cell>
          <cell r="K41">
            <v>29435000</v>
          </cell>
        </row>
        <row r="42">
          <cell r="A42" t="str">
            <v>鈴鹿森林組合</v>
          </cell>
          <cell r="B42">
            <v>12000</v>
          </cell>
          <cell r="C42">
            <v>243329955</v>
          </cell>
          <cell r="D42">
            <v>47633450</v>
          </cell>
          <cell r="E42">
            <v>195696505</v>
          </cell>
          <cell r="F42">
            <v>48426000</v>
          </cell>
          <cell r="G42">
            <v>2.4780076818238137E-4</v>
          </cell>
          <cell r="H42">
            <v>48493.744269607239</v>
          </cell>
          <cell r="J42">
            <v>12000</v>
          </cell>
          <cell r="K42">
            <v>12000</v>
          </cell>
        </row>
        <row r="43">
          <cell r="A43" t="str">
            <v>有限会社美杉観光開発</v>
          </cell>
          <cell r="B43">
            <v>2800000</v>
          </cell>
          <cell r="C43">
            <v>39088101</v>
          </cell>
          <cell r="D43">
            <v>63844693</v>
          </cell>
          <cell r="E43">
            <v>-24756592</v>
          </cell>
          <cell r="F43">
            <v>7000000</v>
          </cell>
          <cell r="G43">
            <v>0.4</v>
          </cell>
          <cell r="H43">
            <v>-9902636.8000000007</v>
          </cell>
          <cell r="J43">
            <v>2800000</v>
          </cell>
          <cell r="K43">
            <v>2800000</v>
          </cell>
        </row>
        <row r="44">
          <cell r="A44" t="str">
            <v>地方公共団体金融機構</v>
          </cell>
          <cell r="B44">
            <v>21000000</v>
          </cell>
          <cell r="C44">
            <v>24164123000000</v>
          </cell>
          <cell r="D44">
            <v>23738231000000</v>
          </cell>
          <cell r="E44">
            <v>425892000000</v>
          </cell>
          <cell r="F44">
            <v>16602000000</v>
          </cell>
          <cell r="G44">
            <v>1.264907842428623E-3</v>
          </cell>
          <cell r="H44">
            <v>538714130.82761109</v>
          </cell>
          <cell r="J44">
            <v>21000000</v>
          </cell>
          <cell r="K44">
            <v>21000000</v>
          </cell>
        </row>
        <row r="45">
          <cell r="A45" t="str">
            <v>三重県信用保証協会</v>
          </cell>
          <cell r="B45">
            <v>164473000</v>
          </cell>
          <cell r="C45">
            <v>523691307718</v>
          </cell>
          <cell r="D45">
            <v>481649511155</v>
          </cell>
          <cell r="E45">
            <v>42041796563</v>
          </cell>
          <cell r="F45">
            <v>7971968000</v>
          </cell>
          <cell r="G45">
            <v>2.0631417486874006E-2</v>
          </cell>
          <cell r="H45">
            <v>867381856.78947771</v>
          </cell>
          <cell r="J45">
            <v>164473000</v>
          </cell>
          <cell r="K45">
            <v>164473000</v>
          </cell>
        </row>
        <row r="46">
          <cell r="A46" t="str">
            <v>公益財団法人三重県水産振興事業団</v>
          </cell>
          <cell r="B46">
            <v>20340000</v>
          </cell>
          <cell r="C46">
            <v>5165425662</v>
          </cell>
          <cell r="D46">
            <v>183068085</v>
          </cell>
          <cell r="E46">
            <v>4982357577</v>
          </cell>
          <cell r="F46">
            <v>4743322095</v>
          </cell>
          <cell r="G46">
            <v>4.2881338421948342E-3</v>
          </cell>
          <cell r="H46">
            <v>21365016.139849555</v>
          </cell>
          <cell r="J46">
            <v>20340000</v>
          </cell>
          <cell r="K46">
            <v>20340000</v>
          </cell>
        </row>
        <row r="47">
          <cell r="A47" t="str">
            <v>公益社団法人三重県緑化推進協会</v>
          </cell>
          <cell r="B47">
            <v>9596131</v>
          </cell>
          <cell r="C47">
            <v>350963015</v>
          </cell>
          <cell r="D47">
            <v>7524507</v>
          </cell>
          <cell r="E47">
            <v>343438508</v>
          </cell>
          <cell r="F47">
            <v>302687850</v>
          </cell>
          <cell r="G47">
            <v>3.1703059769330022E-2</v>
          </cell>
          <cell r="H47">
            <v>10888051.546213526</v>
          </cell>
          <cell r="I47">
            <v>125158</v>
          </cell>
          <cell r="J47">
            <v>9470973</v>
          </cell>
          <cell r="K47">
            <v>9470973</v>
          </cell>
        </row>
        <row r="48">
          <cell r="A48" t="str">
            <v>更生保護法人三重県更正保護事業協会</v>
          </cell>
          <cell r="B48">
            <v>300000</v>
          </cell>
          <cell r="C48">
            <v>113296262</v>
          </cell>
          <cell r="D48">
            <v>118383</v>
          </cell>
          <cell r="E48">
            <v>113177879</v>
          </cell>
          <cell r="F48">
            <v>102694639</v>
          </cell>
          <cell r="G48">
            <v>2.9212819960348661E-3</v>
          </cell>
          <cell r="H48">
            <v>330624.50027211255</v>
          </cell>
          <cell r="J48">
            <v>300000</v>
          </cell>
          <cell r="K48">
            <v>300000</v>
          </cell>
        </row>
        <row r="49">
          <cell r="A49" t="str">
            <v>公益財団法人三重県産業支援センター</v>
          </cell>
          <cell r="B49">
            <v>30820000</v>
          </cell>
          <cell r="C49">
            <v>1919071047</v>
          </cell>
          <cell r="D49">
            <v>554419632</v>
          </cell>
          <cell r="E49">
            <v>1364651415</v>
          </cell>
          <cell r="F49">
            <v>1318958224</v>
          </cell>
          <cell r="G49">
            <v>2.3366926593423328E-2</v>
          </cell>
          <cell r="H49">
            <v>31887709.439916272</v>
          </cell>
          <cell r="J49">
            <v>30820000</v>
          </cell>
          <cell r="K49">
            <v>30820000</v>
          </cell>
        </row>
        <row r="50">
          <cell r="A50" t="str">
            <v>公益財団法人三重県農林水産支援センター</v>
          </cell>
          <cell r="B50">
            <v>16698000</v>
          </cell>
          <cell r="C50">
            <v>707087136</v>
          </cell>
          <cell r="D50">
            <v>374078188</v>
          </cell>
          <cell r="E50">
            <v>333008948</v>
          </cell>
          <cell r="F50">
            <v>244071029</v>
          </cell>
          <cell r="G50">
            <v>6.8414510597240935E-2</v>
          </cell>
          <cell r="H50">
            <v>22782644.201922055</v>
          </cell>
          <cell r="I50">
            <v>1264000</v>
          </cell>
          <cell r="J50">
            <v>15434000</v>
          </cell>
          <cell r="K50">
            <v>15434000</v>
          </cell>
        </row>
        <row r="51">
          <cell r="A51" t="str">
            <v>公益財団法人三重県国際交流財団</v>
          </cell>
          <cell r="B51">
            <v>15329000</v>
          </cell>
          <cell r="C51">
            <v>697045121</v>
          </cell>
          <cell r="D51">
            <v>15993436</v>
          </cell>
          <cell r="E51">
            <v>681051685</v>
          </cell>
          <cell r="F51">
            <v>493950092</v>
          </cell>
          <cell r="G51">
            <v>3.1033499635424705E-2</v>
          </cell>
          <cell r="H51">
            <v>21135417.218152881</v>
          </cell>
          <cell r="J51">
            <v>15329000</v>
          </cell>
          <cell r="K51">
            <v>15329000</v>
          </cell>
        </row>
        <row r="52">
          <cell r="A52" t="str">
            <v>公益財団法人暴力追放三重県民センター</v>
          </cell>
          <cell r="B52">
            <v>70648700</v>
          </cell>
          <cell r="C52">
            <v>1085547987</v>
          </cell>
          <cell r="D52">
            <v>526362</v>
          </cell>
          <cell r="E52">
            <v>1085021625</v>
          </cell>
          <cell r="F52">
            <v>1058100000</v>
          </cell>
          <cell r="G52">
            <v>6.6769397977506847E-2</v>
          </cell>
          <cell r="H52">
            <v>72446240.693826199</v>
          </cell>
          <cell r="J52">
            <v>70648700</v>
          </cell>
          <cell r="K52">
            <v>70648700</v>
          </cell>
        </row>
        <row r="53">
          <cell r="A53" t="str">
            <v>一般財団法人三重県環境保全事業団</v>
          </cell>
          <cell r="B53">
            <v>4355600</v>
          </cell>
          <cell r="C53">
            <v>11945380326</v>
          </cell>
          <cell r="D53">
            <v>5964847542</v>
          </cell>
          <cell r="E53">
            <v>5980532784</v>
          </cell>
          <cell r="F53">
            <v>155800000</v>
          </cell>
          <cell r="G53">
            <v>2.7956354300385108E-2</v>
          </cell>
          <cell r="H53">
            <v>167193893.41457254</v>
          </cell>
          <cell r="J53">
            <v>4355600</v>
          </cell>
          <cell r="K53">
            <v>4355600</v>
          </cell>
        </row>
        <row r="54">
          <cell r="A54" t="str">
            <v>公益財団法人三重県救急医療情報センター</v>
          </cell>
          <cell r="B54">
            <v>800000</v>
          </cell>
          <cell r="C54">
            <v>73878942</v>
          </cell>
          <cell r="D54">
            <v>22331280</v>
          </cell>
          <cell r="E54">
            <v>51547662</v>
          </cell>
          <cell r="F54">
            <v>10520000</v>
          </cell>
          <cell r="G54">
            <v>7.6045627376425853E-2</v>
          </cell>
          <cell r="H54">
            <v>3919974.2965779467</v>
          </cell>
          <cell r="J54">
            <v>800000</v>
          </cell>
          <cell r="K54">
            <v>800000</v>
          </cell>
        </row>
        <row r="55">
          <cell r="A55" t="str">
            <v>一般財団法人三重県漁業操業安全協会</v>
          </cell>
          <cell r="B55">
            <v>190000</v>
          </cell>
          <cell r="C55">
            <v>108778662</v>
          </cell>
          <cell r="D55">
            <v>0</v>
          </cell>
          <cell r="E55">
            <v>108778662</v>
          </cell>
          <cell r="F55">
            <v>30607374</v>
          </cell>
          <cell r="G55">
            <v>6.2076544038047821E-3</v>
          </cell>
          <cell r="H55">
            <v>675260.34020429186</v>
          </cell>
          <cell r="J55">
            <v>190000</v>
          </cell>
          <cell r="K55">
            <v>190000</v>
          </cell>
        </row>
        <row r="56">
          <cell r="A56" t="str">
            <v>一般財団法人砂防フロンティア整備推進機構</v>
          </cell>
          <cell r="B56">
            <v>500000</v>
          </cell>
          <cell r="C56">
            <v>2165816831</v>
          </cell>
          <cell r="D56">
            <v>545822205</v>
          </cell>
          <cell r="E56">
            <v>1619994626</v>
          </cell>
          <cell r="F56">
            <v>400000000</v>
          </cell>
          <cell r="G56">
            <v>1.25E-3</v>
          </cell>
          <cell r="H56">
            <v>2024993.2825</v>
          </cell>
          <cell r="J56">
            <v>500000</v>
          </cell>
          <cell r="K56">
            <v>500000</v>
          </cell>
        </row>
        <row r="58">
          <cell r="A58" t="str">
            <v>合計</v>
          </cell>
          <cell r="B58">
            <v>623835431</v>
          </cell>
          <cell r="I58">
            <v>1389158</v>
          </cell>
          <cell r="J58">
            <v>622446273</v>
          </cell>
          <cell r="K58">
            <v>622446273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①有形固定資産の明細"/>
      <sheetName val="1.(1)②有形固定資産に係る行政目的別の明細"/>
      <sheetName val="1.(1)③投資及び出資金の明細"/>
      <sheetName val="1.(1)④基金の明細"/>
      <sheetName val="1.(1)⑤貸付金の明細"/>
      <sheetName val="1.(1)⑥長期延滞債権の明細"/>
      <sheetName val="1.(1)⑦未収金の明細"/>
      <sheetName val="1.(2)①地方債（借入先別）の明細"/>
      <sheetName val="1.(2)②地方債（利率別）の明細"/>
      <sheetName val="1.(2)③地方債（返済期間別）の明細"/>
      <sheetName val="1.(2)④特定の契約条項が付された地方債の概要"/>
      <sheetName val="1.(2)⑤引当金の明細"/>
      <sheetName val="2.(1)補助金等の明細"/>
      <sheetName val="3.(1)財源の明細"/>
      <sheetName val="3.(2)財源情報の明細"/>
      <sheetName val="4.(1)資金の明細"/>
      <sheetName val="貸借対照表(BS)"/>
      <sheetName val="行政コスト計算書(PL)"/>
      <sheetName val="純資産変動計算書(NW)"/>
      <sheetName val="資金収支計算書(CF)"/>
      <sheetName val="チェック"/>
    </sheetNames>
    <sheetDataSet>
      <sheetData sheetId="0"/>
      <sheetData sheetId="1"/>
      <sheetData sheetId="2">
        <row r="7">
          <cell r="A7" t="str">
            <v>銘柄名</v>
          </cell>
          <cell r="B7" t="str">
            <v>株数・口数など_x000D_
(A)</v>
          </cell>
          <cell r="C7" t="str">
            <v>時価単価_x000D_
(B)</v>
          </cell>
          <cell r="D7" t="str">
            <v>貸借対照表計上額_x000D_
(A) X (B)_x000D_
(C)</v>
          </cell>
          <cell r="E7" t="str">
            <v>取得単価_x000D_
(D)</v>
          </cell>
          <cell r="F7" t="str">
            <v>取得原価_x000D_
(A) X (D)_x000D_
(E)</v>
          </cell>
          <cell r="G7" t="str">
            <v>評価差額_x000D_
(C) - (E)_x000D_
(F)</v>
          </cell>
          <cell r="H7" t="str">
            <v>(参考)財産に関する_x000D_
調書記載額</v>
          </cell>
        </row>
        <row r="10">
          <cell r="A10" t="str">
            <v>合計</v>
          </cell>
        </row>
        <row r="13">
          <cell r="A13" t="str">
            <v>相手先名</v>
          </cell>
          <cell r="B13" t="str">
            <v>出資金額_x000D_
(貸借対照表計上額)_x000D_
(A)</v>
          </cell>
          <cell r="C13" t="str">
            <v>資産_x000D_
(B)</v>
          </cell>
          <cell r="D13" t="str">
            <v>負債_x000D_
(C)</v>
          </cell>
          <cell r="E13" t="str">
            <v>純資産額_x000D_
(B) - (C)_x000D_
(D)</v>
          </cell>
          <cell r="F13" t="str">
            <v>資本金_x000D_
(E)</v>
          </cell>
          <cell r="G13" t="str">
            <v>出資割合(%)_x000D_
(A) / (E)_x000D_
(F)</v>
          </cell>
          <cell r="H13" t="str">
            <v>実質価額_x000D_
(D) X (F)_x000D_
(G)</v>
          </cell>
          <cell r="I13" t="str">
            <v>投資損失引当金_x000D_
計上額_x000D_
(H)</v>
          </cell>
          <cell r="J13" t="str">
            <v>(参考)財産に関する_x000D_
調書記載額</v>
          </cell>
        </row>
        <row r="14">
          <cell r="A14" t="str">
            <v>株式会社津センターパレス</v>
          </cell>
          <cell r="B14">
            <v>351000000</v>
          </cell>
          <cell r="C14">
            <v>2782185758</v>
          </cell>
          <cell r="D14">
            <v>1224901114</v>
          </cell>
          <cell r="E14">
            <v>1557284644</v>
          </cell>
          <cell r="F14">
            <v>1321000000</v>
          </cell>
          <cell r="G14">
            <v>0.26570779712339138</v>
          </cell>
          <cell r="H14">
            <v>413782672.25132477</v>
          </cell>
          <cell r="I14" t="str">
            <v>-</v>
          </cell>
          <cell r="J14">
            <v>351000000</v>
          </cell>
        </row>
        <row r="15">
          <cell r="A15" t="str">
            <v>株式会社伊勢湾ヘリポート</v>
          </cell>
          <cell r="B15">
            <v>51900000</v>
          </cell>
          <cell r="C15">
            <v>132496051</v>
          </cell>
          <cell r="D15">
            <v>3760092</v>
          </cell>
          <cell r="E15">
            <v>128735959</v>
          </cell>
          <cell r="F15">
            <v>96300000</v>
          </cell>
          <cell r="G15">
            <v>0.5389408099688473</v>
          </cell>
          <cell r="H15">
            <v>69381062.015576318</v>
          </cell>
          <cell r="I15" t="str">
            <v>-</v>
          </cell>
          <cell r="J15">
            <v>51900000</v>
          </cell>
        </row>
        <row r="16">
          <cell r="A16" t="str">
            <v>株式会社津サイエンスプラザ</v>
          </cell>
          <cell r="B16">
            <v>520000000</v>
          </cell>
          <cell r="C16">
            <v>1470381600</v>
          </cell>
          <cell r="D16">
            <v>42158600</v>
          </cell>
          <cell r="E16">
            <v>1428223000</v>
          </cell>
          <cell r="F16">
            <v>1568000000</v>
          </cell>
          <cell r="G16">
            <v>0.33163265306122447</v>
          </cell>
          <cell r="H16">
            <v>473645382.65306121</v>
          </cell>
          <cell r="I16" t="str">
            <v>-</v>
          </cell>
          <cell r="J16">
            <v>520000000</v>
          </cell>
        </row>
        <row r="17">
          <cell r="A17" t="str">
            <v>津駅前都市開発株式会社</v>
          </cell>
          <cell r="B17">
            <v>120000000</v>
          </cell>
          <cell r="C17">
            <v>3178020076</v>
          </cell>
          <cell r="D17">
            <v>1263612167</v>
          </cell>
          <cell r="E17">
            <v>1914407909</v>
          </cell>
          <cell r="F17">
            <v>300000000</v>
          </cell>
          <cell r="G17">
            <v>0.4</v>
          </cell>
          <cell r="H17">
            <v>765763163.60000002</v>
          </cell>
          <cell r="I17" t="str">
            <v>-</v>
          </cell>
          <cell r="J17">
            <v>120000000</v>
          </cell>
        </row>
        <row r="18">
          <cell r="A18" t="str">
            <v>株式会社まちづくり津夢時風</v>
          </cell>
          <cell r="B18">
            <v>14900000</v>
          </cell>
          <cell r="C18">
            <v>36099074</v>
          </cell>
          <cell r="D18">
            <v>1774336</v>
          </cell>
          <cell r="E18">
            <v>34324738</v>
          </cell>
          <cell r="F18">
            <v>30000000</v>
          </cell>
          <cell r="G18">
            <v>0.49666666666666665</v>
          </cell>
          <cell r="H18">
            <v>17047953.206666667</v>
          </cell>
          <cell r="I18" t="str">
            <v>-</v>
          </cell>
          <cell r="J18">
            <v>14900000</v>
          </cell>
        </row>
        <row r="19">
          <cell r="A19" t="str">
            <v>青山高原保健休養地管理株式会社</v>
          </cell>
          <cell r="B19">
            <v>19670000</v>
          </cell>
          <cell r="C19">
            <v>57392986</v>
          </cell>
          <cell r="D19">
            <v>907312</v>
          </cell>
          <cell r="E19">
            <v>56485674</v>
          </cell>
          <cell r="F19">
            <v>36500000</v>
          </cell>
          <cell r="G19">
            <v>0.53890410958904111</v>
          </cell>
          <cell r="H19">
            <v>30440361.851506852</v>
          </cell>
          <cell r="I19" t="str">
            <v>-</v>
          </cell>
          <cell r="J19">
            <v>19670000</v>
          </cell>
        </row>
        <row r="20">
          <cell r="A20" t="str">
            <v>津市土地開発公社</v>
          </cell>
          <cell r="B20">
            <v>10000000</v>
          </cell>
          <cell r="C20">
            <v>2919341441</v>
          </cell>
          <cell r="D20">
            <v>1236035497</v>
          </cell>
          <cell r="E20">
            <v>1683305944</v>
          </cell>
          <cell r="F20">
            <v>10000000</v>
          </cell>
          <cell r="G20">
            <v>1</v>
          </cell>
          <cell r="H20">
            <v>1683305944</v>
          </cell>
          <cell r="I20" t="str">
            <v>-</v>
          </cell>
          <cell r="J20">
            <v>10000000</v>
          </cell>
        </row>
        <row r="21">
          <cell r="A21" t="str">
            <v>公益財団法人津市社会教育振興会</v>
          </cell>
          <cell r="B21">
            <v>10000000</v>
          </cell>
          <cell r="C21">
            <v>110113980</v>
          </cell>
          <cell r="D21">
            <v>5515649</v>
          </cell>
          <cell r="E21">
            <v>104598331</v>
          </cell>
          <cell r="F21">
            <v>10000000</v>
          </cell>
          <cell r="G21">
            <v>1</v>
          </cell>
          <cell r="H21">
            <v>104598331</v>
          </cell>
          <cell r="I21" t="str">
            <v>-</v>
          </cell>
          <cell r="J21">
            <v>10000000</v>
          </cell>
        </row>
        <row r="22">
          <cell r="A22" t="str">
            <v>社会福祉法人津市社会福祉事業団</v>
          </cell>
          <cell r="B22">
            <v>3000000</v>
          </cell>
          <cell r="C22">
            <v>1350394276</v>
          </cell>
          <cell r="D22">
            <v>198880367</v>
          </cell>
          <cell r="E22">
            <v>1151513909</v>
          </cell>
          <cell r="F22">
            <v>3000000</v>
          </cell>
          <cell r="G22">
            <v>1</v>
          </cell>
          <cell r="H22">
            <v>1151513909</v>
          </cell>
          <cell r="I22" t="str">
            <v>-</v>
          </cell>
          <cell r="J22">
            <v>3000000</v>
          </cell>
        </row>
        <row r="23">
          <cell r="A23" t="str">
            <v>社会福祉法人津市社会福祉協議会</v>
          </cell>
          <cell r="B23">
            <v>613352000</v>
          </cell>
          <cell r="C23">
            <v>2227593414</v>
          </cell>
          <cell r="D23">
            <v>448211327</v>
          </cell>
          <cell r="E23">
            <v>1779382087</v>
          </cell>
          <cell r="F23" t="str">
            <v>　－</v>
          </cell>
          <cell r="G23" t="str">
            <v>　－</v>
          </cell>
          <cell r="H23" t="str">
            <v>　－</v>
          </cell>
          <cell r="I23" t="str">
            <v>-</v>
          </cell>
          <cell r="J23">
            <v>613352000</v>
          </cell>
        </row>
        <row r="24">
          <cell r="A24" t="str">
            <v>津市水道事業</v>
          </cell>
          <cell r="B24">
            <v>6869579392</v>
          </cell>
          <cell r="C24">
            <v>51977561101</v>
          </cell>
          <cell r="D24">
            <v>30626549321</v>
          </cell>
          <cell r="E24">
            <v>21351011780</v>
          </cell>
          <cell r="F24">
            <v>20155312941</v>
          </cell>
          <cell r="G24">
            <v>0.34083218713145758</v>
          </cell>
          <cell r="H24">
            <v>7277112042.4469147</v>
          </cell>
          <cell r="I24" t="str">
            <v>-</v>
          </cell>
          <cell r="J24" t="str">
            <v>-</v>
          </cell>
        </row>
        <row r="26">
          <cell r="A26" t="str">
            <v>合計</v>
          </cell>
          <cell r="B26">
            <v>8583401392</v>
          </cell>
          <cell r="I26" t="str">
            <v>-</v>
          </cell>
          <cell r="J26">
            <v>1713822000</v>
          </cell>
        </row>
        <row r="29">
          <cell r="A29" t="str">
            <v>相手先名</v>
          </cell>
          <cell r="B29" t="str">
            <v>出資金額_x000D_
(A)</v>
          </cell>
          <cell r="C29" t="str">
            <v>資産_x000D_
(B)</v>
          </cell>
          <cell r="D29" t="str">
            <v>負債_x000D_
(C)</v>
          </cell>
          <cell r="E29" t="str">
            <v>純資産額_x000D_
(B) - (C)_x000D_
(D)</v>
          </cell>
          <cell r="F29" t="str">
            <v>資本金_x000D_
(E)</v>
          </cell>
          <cell r="G29" t="str">
            <v>出資割合(%)_x000D_
(A) / (E)_x000D_
(F)</v>
          </cell>
          <cell r="H29" t="str">
            <v>実質価額_x000D_
(D) X (F)_x000D_
(G)</v>
          </cell>
          <cell r="I29" t="str">
            <v>強制評価減_x000D_
(H)</v>
          </cell>
          <cell r="J29" t="str">
            <v>貸借対照表計上額_x000D_
(A) - (H)_x000D_
(I)</v>
          </cell>
          <cell r="K29" t="str">
            <v>(参考)財産に関する_x000D_
調書記載額</v>
          </cell>
        </row>
        <row r="30">
          <cell r="A30" t="str">
            <v>株式会社三重県松阪食肉公社</v>
          </cell>
          <cell r="B30">
            <v>127500000</v>
          </cell>
          <cell r="C30">
            <v>647510957</v>
          </cell>
          <cell r="D30">
            <v>129998161</v>
          </cell>
          <cell r="E30">
            <v>517512796</v>
          </cell>
          <cell r="F30">
            <v>640201097</v>
          </cell>
          <cell r="G30">
            <v>0.19915617233002023</v>
          </cell>
          <cell r="H30">
            <v>103065867.5831666</v>
          </cell>
          <cell r="I30" t="str">
            <v>-</v>
          </cell>
          <cell r="J30">
            <v>127500000</v>
          </cell>
          <cell r="K30">
            <v>127500000</v>
          </cell>
        </row>
        <row r="31">
          <cell r="A31" t="str">
            <v>伊勢鉄道株式会社</v>
          </cell>
          <cell r="B31">
            <v>13450000</v>
          </cell>
          <cell r="C31">
            <v>645311155</v>
          </cell>
          <cell r="D31">
            <v>356197250</v>
          </cell>
          <cell r="E31">
            <v>289113905</v>
          </cell>
          <cell r="F31">
            <v>360000000</v>
          </cell>
          <cell r="G31">
            <v>3.7361111111111109E-2</v>
          </cell>
          <cell r="H31">
            <v>10801616.728472222</v>
          </cell>
          <cell r="I31" t="str">
            <v>-</v>
          </cell>
          <cell r="J31">
            <v>13450000</v>
          </cell>
          <cell r="K31">
            <v>13450000</v>
          </cell>
        </row>
        <row r="32">
          <cell r="A32" t="str">
            <v>株式会社ＺＴＶ</v>
          </cell>
          <cell r="B32">
            <v>6400000</v>
          </cell>
          <cell r="C32">
            <v>34884159000</v>
          </cell>
          <cell r="D32">
            <v>19824505000</v>
          </cell>
          <cell r="E32">
            <v>15059654000</v>
          </cell>
          <cell r="F32">
            <v>1070400000</v>
          </cell>
          <cell r="G32">
            <v>5.9790732436472349E-3</v>
          </cell>
          <cell r="H32">
            <v>90042774.289985061</v>
          </cell>
          <cell r="I32" t="str">
            <v>-</v>
          </cell>
          <cell r="J32">
            <v>6400000</v>
          </cell>
          <cell r="K32">
            <v>6400000</v>
          </cell>
        </row>
        <row r="33">
          <cell r="A33" t="str">
            <v>株式会社三重データクラフト</v>
          </cell>
          <cell r="B33">
            <v>5000000</v>
          </cell>
          <cell r="C33">
            <v>252620599</v>
          </cell>
          <cell r="D33">
            <v>100881413</v>
          </cell>
          <cell r="E33">
            <v>151739186</v>
          </cell>
          <cell r="F33">
            <v>50000000</v>
          </cell>
          <cell r="G33">
            <v>0.1</v>
          </cell>
          <cell r="H33">
            <v>15173918.600000001</v>
          </cell>
          <cell r="I33" t="str">
            <v>-</v>
          </cell>
          <cell r="J33">
            <v>5000000</v>
          </cell>
          <cell r="K33">
            <v>5000000</v>
          </cell>
        </row>
        <row r="34">
          <cell r="A34" t="str">
            <v>株式会社マリーナ河芸</v>
          </cell>
          <cell r="B34">
            <v>15750000</v>
          </cell>
          <cell r="C34">
            <v>290469107</v>
          </cell>
          <cell r="D34">
            <v>161784851</v>
          </cell>
          <cell r="E34">
            <v>128684256</v>
          </cell>
          <cell r="F34">
            <v>92500000</v>
          </cell>
          <cell r="G34">
            <v>0.17027027027027028</v>
          </cell>
          <cell r="H34">
            <v>21911103.048648652</v>
          </cell>
          <cell r="I34" t="str">
            <v>-</v>
          </cell>
          <cell r="J34">
            <v>15750000</v>
          </cell>
          <cell r="K34">
            <v>15750000</v>
          </cell>
        </row>
        <row r="35">
          <cell r="A35" t="str">
            <v>株式会社青山高原ウインドファーム</v>
          </cell>
          <cell r="B35">
            <v>40000000</v>
          </cell>
          <cell r="C35">
            <v>17185165000</v>
          </cell>
          <cell r="D35">
            <v>12143199000</v>
          </cell>
          <cell r="E35">
            <v>5041966000</v>
          </cell>
          <cell r="F35">
            <v>1940000000</v>
          </cell>
          <cell r="G35">
            <v>2.0618556701030927E-2</v>
          </cell>
          <cell r="H35">
            <v>103958061.85567009</v>
          </cell>
          <cell r="I35" t="str">
            <v>-</v>
          </cell>
          <cell r="J35">
            <v>40000000</v>
          </cell>
          <cell r="K35">
            <v>40000000</v>
          </cell>
        </row>
        <row r="36">
          <cell r="A36" t="str">
            <v>三重県農業信用基金協会</v>
          </cell>
          <cell r="B36">
            <v>15920000</v>
          </cell>
          <cell r="C36">
            <v>81940538565</v>
          </cell>
          <cell r="D36">
            <v>78058925428</v>
          </cell>
          <cell r="E36">
            <v>3881613137</v>
          </cell>
          <cell r="F36">
            <v>2832840000</v>
          </cell>
          <cell r="G36">
            <v>5.6198020361192301E-3</v>
          </cell>
          <cell r="H36">
            <v>21813897.410739753</v>
          </cell>
          <cell r="I36" t="str">
            <v>-</v>
          </cell>
          <cell r="J36">
            <v>15920000</v>
          </cell>
          <cell r="K36">
            <v>15920000</v>
          </cell>
        </row>
        <row r="37">
          <cell r="A37" t="str">
            <v>公益社団法人三重県青果物価格安定基金協会</v>
          </cell>
          <cell r="B37">
            <v>1790000</v>
          </cell>
          <cell r="C37">
            <v>684689155</v>
          </cell>
          <cell r="D37">
            <v>452943671</v>
          </cell>
          <cell r="E37">
            <v>231745484</v>
          </cell>
          <cell r="F37">
            <v>65880565</v>
          </cell>
          <cell r="G37">
            <v>2.717038021759528E-2</v>
          </cell>
          <cell r="H37">
            <v>6296612.9139906438</v>
          </cell>
          <cell r="I37" t="str">
            <v>-</v>
          </cell>
          <cell r="J37">
            <v>1790000</v>
          </cell>
          <cell r="K37">
            <v>1790000</v>
          </cell>
        </row>
        <row r="38">
          <cell r="A38" t="str">
            <v>全国漁業信用基金協会三重支所</v>
          </cell>
          <cell r="B38">
            <v>5650000</v>
          </cell>
          <cell r="C38">
            <v>303496755973</v>
          </cell>
          <cell r="D38">
            <v>234797588943</v>
          </cell>
          <cell r="E38">
            <v>68699167030</v>
          </cell>
          <cell r="F38">
            <v>45864500000</v>
          </cell>
          <cell r="G38">
            <v>1.2318895878075635E-4</v>
          </cell>
          <cell r="H38">
            <v>8462978.8555309661</v>
          </cell>
          <cell r="I38" t="str">
            <v>-</v>
          </cell>
          <cell r="J38">
            <v>5650000</v>
          </cell>
          <cell r="K38">
            <v>5650000</v>
          </cell>
        </row>
        <row r="39">
          <cell r="A39" t="str">
            <v>一般社団法人三重県畜産協会</v>
          </cell>
          <cell r="B39">
            <v>1398000</v>
          </cell>
          <cell r="C39">
            <v>421465199</v>
          </cell>
          <cell r="D39">
            <v>220419597</v>
          </cell>
          <cell r="E39">
            <v>201045602</v>
          </cell>
          <cell r="F39">
            <v>172018252</v>
          </cell>
          <cell r="G39">
            <v>8.1270445650151128E-3</v>
          </cell>
          <cell r="H39">
            <v>1633906.5670542915</v>
          </cell>
          <cell r="I39" t="str">
            <v>-</v>
          </cell>
          <cell r="J39">
            <v>1398000</v>
          </cell>
          <cell r="K39">
            <v>1398000</v>
          </cell>
        </row>
        <row r="40">
          <cell r="A40" t="str">
            <v>公益社団法人三重県私学振興会</v>
          </cell>
          <cell r="B40">
            <v>3680000</v>
          </cell>
          <cell r="C40">
            <v>5111600267</v>
          </cell>
          <cell r="D40">
            <v>4785043493</v>
          </cell>
          <cell r="E40">
            <v>326556774</v>
          </cell>
          <cell r="F40" t="str">
            <v>　－</v>
          </cell>
          <cell r="G40" t="str">
            <v>　－</v>
          </cell>
          <cell r="H40" t="str">
            <v>　－</v>
          </cell>
          <cell r="I40" t="str">
            <v>-</v>
          </cell>
          <cell r="J40">
            <v>3680000</v>
          </cell>
          <cell r="K40">
            <v>3680000</v>
          </cell>
        </row>
        <row r="41">
          <cell r="A41" t="str">
            <v>中勢森林組合</v>
          </cell>
          <cell r="B41">
            <v>29435000</v>
          </cell>
          <cell r="C41">
            <v>1002741542</v>
          </cell>
          <cell r="D41">
            <v>256486579</v>
          </cell>
          <cell r="E41">
            <v>746254963</v>
          </cell>
          <cell r="F41">
            <v>99270000</v>
          </cell>
          <cell r="G41">
            <v>0.29651455626070311</v>
          </cell>
          <cell r="H41">
            <v>221275459.21129242</v>
          </cell>
          <cell r="I41" t="str">
            <v>-</v>
          </cell>
          <cell r="J41">
            <v>29435000</v>
          </cell>
          <cell r="K41">
            <v>29435000</v>
          </cell>
        </row>
        <row r="42">
          <cell r="A42" t="str">
            <v>鈴鹿森林組合</v>
          </cell>
          <cell r="B42">
            <v>12000</v>
          </cell>
          <cell r="C42">
            <v>212989353</v>
          </cell>
          <cell r="D42">
            <v>42807817</v>
          </cell>
          <cell r="E42">
            <v>170181536</v>
          </cell>
          <cell r="F42">
            <v>48538000</v>
          </cell>
          <cell r="G42">
            <v>2.4722897523589762E-4</v>
          </cell>
          <cell r="H42">
            <v>42073.806749351017</v>
          </cell>
          <cell r="I42" t="str">
            <v>-</v>
          </cell>
          <cell r="J42">
            <v>12000</v>
          </cell>
          <cell r="K42">
            <v>12000</v>
          </cell>
        </row>
        <row r="43">
          <cell r="A43" t="str">
            <v>有限会社美杉観光開発</v>
          </cell>
          <cell r="B43">
            <v>2800000</v>
          </cell>
          <cell r="C43">
            <v>34119702</v>
          </cell>
          <cell r="D43">
            <v>65840009</v>
          </cell>
          <cell r="E43">
            <v>-31720307</v>
          </cell>
          <cell r="F43">
            <v>7000000</v>
          </cell>
          <cell r="G43">
            <v>0.4</v>
          </cell>
          <cell r="H43">
            <v>-12688122.800000001</v>
          </cell>
          <cell r="I43" t="str">
            <v>-</v>
          </cell>
          <cell r="J43" t="str">
            <v>-</v>
          </cell>
          <cell r="K43">
            <v>2800000</v>
          </cell>
        </row>
        <row r="44">
          <cell r="A44" t="str">
            <v>地方公共団体金融機構</v>
          </cell>
          <cell r="B44">
            <v>21000000</v>
          </cell>
          <cell r="C44">
            <v>24857606000000</v>
          </cell>
          <cell r="D44">
            <v>24516985000000</v>
          </cell>
          <cell r="E44">
            <v>340621000000</v>
          </cell>
          <cell r="F44">
            <v>16602000000</v>
          </cell>
          <cell r="G44">
            <v>1.264907842428623E-3</v>
          </cell>
          <cell r="H44">
            <v>430854174.19588</v>
          </cell>
          <cell r="I44" t="str">
            <v>-</v>
          </cell>
          <cell r="J44">
            <v>21000000</v>
          </cell>
          <cell r="K44">
            <v>21000000</v>
          </cell>
        </row>
        <row r="45">
          <cell r="A45" t="str">
            <v>三重県信用保証協会</v>
          </cell>
          <cell r="B45">
            <v>164473000</v>
          </cell>
          <cell r="C45">
            <v>589679984898</v>
          </cell>
          <cell r="D45">
            <v>553587761362</v>
          </cell>
          <cell r="E45">
            <v>36092223536</v>
          </cell>
          <cell r="F45">
            <v>27448280664</v>
          </cell>
          <cell r="G45">
            <v>5.9921057356323165E-3</v>
          </cell>
          <cell r="H45">
            <v>216268419.6617893</v>
          </cell>
          <cell r="I45" t="str">
            <v>-</v>
          </cell>
          <cell r="J45">
            <v>164473000</v>
          </cell>
          <cell r="K45">
            <v>164473000</v>
          </cell>
        </row>
        <row r="46">
          <cell r="A46" t="str">
            <v>公益財団法人三重県水産振興事業団</v>
          </cell>
          <cell r="B46">
            <v>20340000</v>
          </cell>
          <cell r="C46">
            <v>5625521616</v>
          </cell>
          <cell r="D46">
            <v>184707775</v>
          </cell>
          <cell r="E46">
            <v>5440813841</v>
          </cell>
          <cell r="F46">
            <v>5052247979</v>
          </cell>
          <cell r="G46">
            <v>4.0259306519681032E-3</v>
          </cell>
          <cell r="H46">
            <v>21904339.214134209</v>
          </cell>
          <cell r="I46" t="str">
            <v>-</v>
          </cell>
          <cell r="J46">
            <v>20340000</v>
          </cell>
          <cell r="K46">
            <v>20340000</v>
          </cell>
        </row>
        <row r="47">
          <cell r="A47" t="str">
            <v>公益社団法人三重県緑化推進協会</v>
          </cell>
          <cell r="B47">
            <v>9909027</v>
          </cell>
          <cell r="C47">
            <v>363096643</v>
          </cell>
          <cell r="D47">
            <v>6405736</v>
          </cell>
          <cell r="E47">
            <v>356690907</v>
          </cell>
          <cell r="F47">
            <v>316687850</v>
          </cell>
          <cell r="G47">
            <v>3.1289571102901488E-2</v>
          </cell>
          <cell r="H47">
            <v>11160705.496334922</v>
          </cell>
          <cell r="I47" t="str">
            <v>-</v>
          </cell>
          <cell r="J47">
            <v>9909027</v>
          </cell>
          <cell r="K47">
            <v>9909027</v>
          </cell>
        </row>
        <row r="48">
          <cell r="A48" t="str">
            <v>更生保護法人三重県更正保護事業協会</v>
          </cell>
          <cell r="B48">
            <v>300000</v>
          </cell>
          <cell r="E48">
            <v>0</v>
          </cell>
          <cell r="F48">
            <v>100100821</v>
          </cell>
          <cell r="G48">
            <v>2.9969784163908107E-3</v>
          </cell>
          <cell r="H48">
            <v>0</v>
          </cell>
          <cell r="I48" t="str">
            <v>-</v>
          </cell>
          <cell r="J48">
            <v>300000</v>
          </cell>
          <cell r="K48">
            <v>300000</v>
          </cell>
        </row>
        <row r="49">
          <cell r="A49" t="str">
            <v>公益財団法人三重県産業支援センター</v>
          </cell>
          <cell r="B49">
            <v>30820000</v>
          </cell>
          <cell r="C49">
            <v>2190273648</v>
          </cell>
          <cell r="D49">
            <v>818565626</v>
          </cell>
          <cell r="E49">
            <v>1371708022</v>
          </cell>
          <cell r="F49">
            <v>1318958224</v>
          </cell>
          <cell r="G49">
            <v>2.3366926593423328E-2</v>
          </cell>
          <cell r="H49">
            <v>32052600.657683909</v>
          </cell>
          <cell r="I49" t="str">
            <v>-</v>
          </cell>
          <cell r="J49">
            <v>30820000</v>
          </cell>
          <cell r="K49">
            <v>30820000</v>
          </cell>
        </row>
        <row r="50">
          <cell r="A50" t="str">
            <v>公益財団法人三重県農林水産支援センター</v>
          </cell>
          <cell r="B50">
            <v>19226000</v>
          </cell>
          <cell r="C50">
            <v>2343731481</v>
          </cell>
          <cell r="D50">
            <v>525126038</v>
          </cell>
          <cell r="E50">
            <v>1818605443</v>
          </cell>
          <cell r="F50">
            <v>1715591374</v>
          </cell>
          <cell r="G50">
            <v>1.1206631305899769E-2</v>
          </cell>
          <cell r="H50">
            <v>20380440.690603517</v>
          </cell>
          <cell r="I50" t="str">
            <v>-</v>
          </cell>
          <cell r="J50">
            <v>19226000</v>
          </cell>
          <cell r="K50">
            <v>19226000</v>
          </cell>
        </row>
        <row r="51">
          <cell r="A51" t="str">
            <v>公益財団法人三重県国際交流財団</v>
          </cell>
          <cell r="B51">
            <v>15329000</v>
          </cell>
          <cell r="C51">
            <v>708604383</v>
          </cell>
          <cell r="D51">
            <v>14914806</v>
          </cell>
          <cell r="E51">
            <v>693689577</v>
          </cell>
          <cell r="F51">
            <v>532373972</v>
          </cell>
          <cell r="G51">
            <v>2.8793669124004433E-2</v>
          </cell>
          <cell r="H51">
            <v>19973868.154908594</v>
          </cell>
          <cell r="I51" t="str">
            <v>-</v>
          </cell>
          <cell r="J51">
            <v>15329000</v>
          </cell>
          <cell r="K51">
            <v>15329000</v>
          </cell>
        </row>
        <row r="52">
          <cell r="A52" t="str">
            <v>公益財団法人暴力追放三重県民センター</v>
          </cell>
          <cell r="B52">
            <v>70648700</v>
          </cell>
          <cell r="C52">
            <v>1083315500</v>
          </cell>
          <cell r="D52">
            <v>190429</v>
          </cell>
          <cell r="E52">
            <v>1083125071</v>
          </cell>
          <cell r="F52">
            <v>1058100000</v>
          </cell>
          <cell r="G52">
            <v>6.6769397977506847E-2</v>
          </cell>
          <cell r="H52">
            <v>72319608.925014362</v>
          </cell>
          <cell r="I52" t="str">
            <v>-</v>
          </cell>
          <cell r="J52">
            <v>70648700</v>
          </cell>
          <cell r="K52">
            <v>70648700</v>
          </cell>
        </row>
        <row r="53">
          <cell r="A53" t="str">
            <v>一般財団法人三重県環境保全事業団</v>
          </cell>
          <cell r="B53">
            <v>4355600</v>
          </cell>
          <cell r="C53">
            <v>8514848845</v>
          </cell>
          <cell r="D53">
            <v>3417445728</v>
          </cell>
          <cell r="E53">
            <v>5097403117</v>
          </cell>
          <cell r="F53">
            <v>155800000</v>
          </cell>
          <cell r="G53">
            <v>2.7956354300385108E-2</v>
          </cell>
          <cell r="H53">
            <v>142504807.55073941</v>
          </cell>
          <cell r="I53" t="str">
            <v>-</v>
          </cell>
          <cell r="J53">
            <v>4355600</v>
          </cell>
          <cell r="K53">
            <v>4355600</v>
          </cell>
        </row>
        <row r="54">
          <cell r="A54" t="str">
            <v>公益財団法人三重県救急医療情報センター</v>
          </cell>
          <cell r="B54">
            <v>800000</v>
          </cell>
          <cell r="C54">
            <v>43418160</v>
          </cell>
          <cell r="D54">
            <v>16973297</v>
          </cell>
          <cell r="E54">
            <v>26444863</v>
          </cell>
          <cell r="F54" t="str">
            <v>　－</v>
          </cell>
          <cell r="G54" t="str">
            <v>　－</v>
          </cell>
          <cell r="H54" t="str">
            <v>　－</v>
          </cell>
          <cell r="I54" t="str">
            <v>-</v>
          </cell>
          <cell r="J54">
            <v>800000</v>
          </cell>
          <cell r="K54">
            <v>800000</v>
          </cell>
        </row>
        <row r="55">
          <cell r="A55" t="str">
            <v>一般財団法人三重県漁業操業安全協会</v>
          </cell>
          <cell r="B55">
            <v>190000</v>
          </cell>
          <cell r="C55">
            <v>167440826</v>
          </cell>
          <cell r="D55">
            <v>0</v>
          </cell>
          <cell r="E55">
            <v>167440826</v>
          </cell>
          <cell r="F55">
            <v>30607374</v>
          </cell>
          <cell r="G55">
            <v>6.2076544038047821E-3</v>
          </cell>
          <cell r="H55">
            <v>1039414.7808956102</v>
          </cell>
          <cell r="I55" t="str">
            <v>-</v>
          </cell>
          <cell r="J55">
            <v>190000</v>
          </cell>
          <cell r="K55">
            <v>190000</v>
          </cell>
        </row>
        <row r="56">
          <cell r="A56" t="str">
            <v>一般財団法人砂防フロンティア整備推進機構</v>
          </cell>
          <cell r="B56">
            <v>500000</v>
          </cell>
          <cell r="C56">
            <v>2745303110</v>
          </cell>
          <cell r="D56">
            <v>656645364</v>
          </cell>
          <cell r="E56">
            <v>2088657746</v>
          </cell>
          <cell r="F56">
            <v>400000000</v>
          </cell>
          <cell r="G56">
            <v>1.25E-3</v>
          </cell>
          <cell r="H56">
            <v>2610822.1825000001</v>
          </cell>
          <cell r="I56" t="str">
            <v>-</v>
          </cell>
          <cell r="J56">
            <v>500000</v>
          </cell>
          <cell r="K56">
            <v>500000</v>
          </cell>
        </row>
        <row r="59">
          <cell r="A59" t="str">
            <v>合計</v>
          </cell>
          <cell r="B59">
            <v>626676327</v>
          </cell>
          <cell r="I59" t="str">
            <v>-</v>
          </cell>
          <cell r="J59">
            <v>645786775</v>
          </cell>
          <cell r="K59">
            <v>648586775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情報一覧"/>
      <sheetName val="整理情報"/>
      <sheetName val="会計一覧"/>
      <sheetName val="→財務書類作成情報"/>
      <sheetName val="投資及び出資金(一般会計等)"/>
      <sheetName val="投資及び出資金(全体)"/>
      <sheetName val="未収金算定シートOK"/>
      <sheetName val="地方債残高OK"/>
      <sheetName val="歳計外現金OK"/>
      <sheetName val="貸付金"/>
      <sheetName val="奨学金　基金運用している場合"/>
      <sheetName val="有価証券・出資金"/>
      <sheetName val="基金OK"/>
      <sheetName val="債務負担"/>
      <sheetName val="期末勤勉手当　賞与引当金OK"/>
      <sheetName val="退職手当引当金OK"/>
      <sheetName val="損失補償等引当金"/>
      <sheetName val="相殺消去"/>
      <sheetName val="参考）相殺消去 "/>
      <sheetName val="→附属明細部分"/>
      <sheetName val="一般会計等 地方債等（借入先別）"/>
      <sheetName val="一般会計等 地方債等(利率別)"/>
      <sheetName val="一般会計等 地方債等（返済期間別）"/>
      <sheetName val="全体会計 地方債等（借入先別）"/>
      <sheetName val="全体会計 地方債等（利率別）"/>
      <sheetName val="全体会計 地方債等（返済期間別）"/>
    </sheetNames>
    <sheetDataSet>
      <sheetData sheetId="0"/>
      <sheetData sheetId="1"/>
      <sheetData sheetId="2"/>
      <sheetData sheetId="3"/>
      <sheetData sheetId="4">
        <row r="14">
          <cell r="A14" t="str">
            <v>株式会社津センターパレス</v>
          </cell>
          <cell r="B14">
            <v>351000000</v>
          </cell>
          <cell r="C14">
            <v>2538247516</v>
          </cell>
          <cell r="D14">
            <v>928489955</v>
          </cell>
          <cell r="E14">
            <v>1609757561</v>
          </cell>
          <cell r="F14">
            <v>1321000000</v>
          </cell>
          <cell r="G14">
            <v>0.26570779712339138</v>
          </cell>
          <cell r="H14">
            <v>427725135.43603331</v>
          </cell>
          <cell r="I14" t="str">
            <v>-</v>
          </cell>
          <cell r="J14">
            <v>351000000</v>
          </cell>
        </row>
        <row r="15">
          <cell r="A15" t="str">
            <v>株式会社伊勢湾ヘリポート</v>
          </cell>
          <cell r="B15">
            <v>51900000</v>
          </cell>
          <cell r="C15">
            <v>134463028</v>
          </cell>
          <cell r="D15">
            <v>5137724</v>
          </cell>
          <cell r="E15">
            <v>129325304</v>
          </cell>
          <cell r="F15">
            <v>96300000</v>
          </cell>
          <cell r="G15">
            <v>0.5389408099688473</v>
          </cell>
          <cell r="H15">
            <v>69698684.087227404</v>
          </cell>
          <cell r="I15" t="str">
            <v>-</v>
          </cell>
          <cell r="J15">
            <v>51900000</v>
          </cell>
        </row>
        <row r="16">
          <cell r="A16" t="str">
            <v>株式会社津サイエンスプラザ</v>
          </cell>
          <cell r="B16">
            <v>520000000</v>
          </cell>
          <cell r="C16">
            <v>1494535011</v>
          </cell>
          <cell r="D16">
            <v>41525214</v>
          </cell>
          <cell r="E16">
            <v>1453009797</v>
          </cell>
          <cell r="F16">
            <v>100000000</v>
          </cell>
          <cell r="G16">
            <v>5.2</v>
          </cell>
          <cell r="H16">
            <v>7555650944.4000006</v>
          </cell>
          <cell r="I16" t="str">
            <v>-</v>
          </cell>
          <cell r="J16">
            <v>520000000</v>
          </cell>
        </row>
        <row r="17">
          <cell r="A17" t="str">
            <v>津駅前都市開発株式会社</v>
          </cell>
          <cell r="B17">
            <v>120000000</v>
          </cell>
          <cell r="C17">
            <v>3110875899</v>
          </cell>
          <cell r="D17">
            <v>905666681</v>
          </cell>
          <cell r="E17">
            <v>2205209218</v>
          </cell>
          <cell r="F17">
            <v>300000000</v>
          </cell>
          <cell r="G17">
            <v>0.4</v>
          </cell>
          <cell r="H17">
            <v>882083687.20000005</v>
          </cell>
          <cell r="I17" t="str">
            <v>-</v>
          </cell>
          <cell r="J17">
            <v>120000000</v>
          </cell>
        </row>
        <row r="18">
          <cell r="A18" t="str">
            <v>株式会社まちづくり津夢時風</v>
          </cell>
          <cell r="B18">
            <v>14900000</v>
          </cell>
          <cell r="C18">
            <v>37750999</v>
          </cell>
          <cell r="D18">
            <v>1990158</v>
          </cell>
          <cell r="E18">
            <v>35760841</v>
          </cell>
          <cell r="F18">
            <v>30000000</v>
          </cell>
          <cell r="G18">
            <v>0.49666666666666665</v>
          </cell>
          <cell r="H18">
            <v>17761217.696666665</v>
          </cell>
          <cell r="I18" t="str">
            <v>-</v>
          </cell>
          <cell r="J18">
            <v>14900000</v>
          </cell>
        </row>
        <row r="19">
          <cell r="A19" t="str">
            <v>青山高原保健休養地管理株式会社</v>
          </cell>
          <cell r="B19">
            <v>19670000</v>
          </cell>
          <cell r="C19">
            <v>59232148</v>
          </cell>
          <cell r="D19">
            <v>1124163</v>
          </cell>
          <cell r="E19">
            <v>58107985</v>
          </cell>
          <cell r="F19">
            <v>36500000</v>
          </cell>
          <cell r="G19">
            <v>0.53890410958904111</v>
          </cell>
          <cell r="H19">
            <v>31314631.916438356</v>
          </cell>
          <cell r="I19" t="str">
            <v>-</v>
          </cell>
          <cell r="J19">
            <v>19670000</v>
          </cell>
        </row>
        <row r="20">
          <cell r="A20" t="str">
            <v>津市土地開発公社</v>
          </cell>
          <cell r="B20">
            <v>10000000</v>
          </cell>
          <cell r="C20">
            <v>2439327870</v>
          </cell>
          <cell r="D20">
            <v>506039881</v>
          </cell>
          <cell r="E20">
            <v>1933287989</v>
          </cell>
          <cell r="F20">
            <v>10000000</v>
          </cell>
          <cell r="G20">
            <v>1</v>
          </cell>
          <cell r="H20">
            <v>1933287989</v>
          </cell>
          <cell r="I20" t="str">
            <v>-</v>
          </cell>
          <cell r="J20">
            <v>10000000</v>
          </cell>
        </row>
        <row r="21">
          <cell r="A21" t="str">
            <v>公益財団法人津市社会教育振興会</v>
          </cell>
          <cell r="B21">
            <v>10000000</v>
          </cell>
          <cell r="C21">
            <v>84490309</v>
          </cell>
          <cell r="D21">
            <v>8599446</v>
          </cell>
          <cell r="E21">
            <v>75890863</v>
          </cell>
          <cell r="F21">
            <v>75890863</v>
          </cell>
          <cell r="G21">
            <v>0.13176816819173606</v>
          </cell>
          <cell r="H21">
            <v>10000000</v>
          </cell>
          <cell r="I21" t="str">
            <v>-</v>
          </cell>
          <cell r="J21">
            <v>10000000</v>
          </cell>
        </row>
        <row r="22">
          <cell r="A22" t="str">
            <v>社会福祉法人津市社会福祉事業団</v>
          </cell>
          <cell r="B22">
            <v>3000000</v>
          </cell>
          <cell r="C22">
            <v>1505521959</v>
          </cell>
          <cell r="D22">
            <v>221309843</v>
          </cell>
          <cell r="E22">
            <v>1284212116</v>
          </cell>
          <cell r="F22">
            <v>3000000</v>
          </cell>
          <cell r="G22">
            <v>1</v>
          </cell>
          <cell r="H22">
            <v>1284212116</v>
          </cell>
          <cell r="I22" t="str">
            <v>-</v>
          </cell>
          <cell r="J22">
            <v>3000000</v>
          </cell>
        </row>
        <row r="23">
          <cell r="A23" t="str">
            <v>社会福祉法人津市社会福祉協議会</v>
          </cell>
          <cell r="B23">
            <v>613352000</v>
          </cell>
          <cell r="C23">
            <v>2076667739</v>
          </cell>
          <cell r="D23">
            <v>494028056</v>
          </cell>
          <cell r="E23">
            <v>1582639683</v>
          </cell>
          <cell r="F23">
            <v>1304302699</v>
          </cell>
          <cell r="G23">
            <v>0.47025280287333054</v>
          </cell>
          <cell r="H23">
            <v>744240746.86930931</v>
          </cell>
          <cell r="I23" t="str">
            <v>-</v>
          </cell>
          <cell r="J23">
            <v>613352000</v>
          </cell>
        </row>
        <row r="30">
          <cell r="A30" t="str">
            <v>株式会社三重県松阪食肉公社</v>
          </cell>
          <cell r="B30">
            <v>127500000</v>
          </cell>
          <cell r="C30">
            <v>575557467</v>
          </cell>
          <cell r="D30">
            <v>91645931</v>
          </cell>
          <cell r="E30">
            <v>483911536</v>
          </cell>
          <cell r="F30">
            <v>640201097</v>
          </cell>
          <cell r="G30">
            <v>0.19915617233002023</v>
          </cell>
          <cell r="H30">
            <v>96373969.256100789</v>
          </cell>
          <cell r="J30">
            <v>127500000</v>
          </cell>
          <cell r="K30">
            <v>127500000</v>
          </cell>
        </row>
        <row r="31">
          <cell r="A31" t="str">
            <v>伊勢鉄道株式会社</v>
          </cell>
          <cell r="B31">
            <v>13450000</v>
          </cell>
          <cell r="C31">
            <v>1767511957</v>
          </cell>
          <cell r="D31">
            <v>1398181431</v>
          </cell>
          <cell r="E31">
            <v>369330526</v>
          </cell>
          <cell r="F31">
            <v>360000000</v>
          </cell>
          <cell r="G31">
            <v>3.7361111111111109E-2</v>
          </cell>
          <cell r="H31">
            <v>13798598.81861111</v>
          </cell>
          <cell r="J31">
            <v>13450000</v>
          </cell>
          <cell r="K31">
            <v>13450000</v>
          </cell>
        </row>
        <row r="32">
          <cell r="A32" t="str">
            <v>株式会社ＺＴＶ</v>
          </cell>
          <cell r="B32">
            <v>6400000</v>
          </cell>
          <cell r="C32">
            <v>35051476000</v>
          </cell>
          <cell r="D32">
            <v>16104573000</v>
          </cell>
          <cell r="E32">
            <v>18946903000</v>
          </cell>
          <cell r="F32">
            <v>1070400000</v>
          </cell>
          <cell r="G32">
            <v>5.9790732436472349E-3</v>
          </cell>
          <cell r="H32">
            <v>113284920.77727953</v>
          </cell>
          <cell r="J32">
            <v>6400000</v>
          </cell>
          <cell r="K32">
            <v>6400000</v>
          </cell>
        </row>
        <row r="33">
          <cell r="A33" t="str">
            <v>株式会社三重データクラフト</v>
          </cell>
          <cell r="B33">
            <v>5000000</v>
          </cell>
          <cell r="C33">
            <v>222515786</v>
          </cell>
          <cell r="D33">
            <v>76861056</v>
          </cell>
          <cell r="E33">
            <v>145654730</v>
          </cell>
          <cell r="F33">
            <v>50000000</v>
          </cell>
          <cell r="G33">
            <v>0.1</v>
          </cell>
          <cell r="H33">
            <v>14565473</v>
          </cell>
          <cell r="J33">
            <v>5000000</v>
          </cell>
          <cell r="K33">
            <v>5000000</v>
          </cell>
        </row>
        <row r="34">
          <cell r="A34" t="str">
            <v>株式会社マリーナ河芸</v>
          </cell>
          <cell r="B34">
            <v>15750000</v>
          </cell>
          <cell r="C34">
            <v>365283032</v>
          </cell>
          <cell r="D34">
            <v>214769222</v>
          </cell>
          <cell r="E34">
            <v>150513810</v>
          </cell>
          <cell r="F34">
            <v>92500000</v>
          </cell>
          <cell r="G34">
            <v>0.17027027027027028</v>
          </cell>
          <cell r="H34">
            <v>25628027.108108111</v>
          </cell>
          <cell r="J34">
            <v>15750000</v>
          </cell>
          <cell r="K34">
            <v>15750000</v>
          </cell>
        </row>
        <row r="35">
          <cell r="A35" t="str">
            <v>株式会社青山高原ウインドファーム</v>
          </cell>
          <cell r="B35">
            <v>40000000</v>
          </cell>
          <cell r="C35">
            <v>12282966000</v>
          </cell>
          <cell r="D35">
            <v>7447937000</v>
          </cell>
          <cell r="E35">
            <v>4835029000</v>
          </cell>
          <cell r="F35">
            <v>1940000000</v>
          </cell>
          <cell r="G35">
            <v>2.0618556701030927E-2</v>
          </cell>
          <cell r="H35">
            <v>99691319.587628871</v>
          </cell>
          <cell r="J35">
            <v>40000000</v>
          </cell>
          <cell r="K35">
            <v>40000000</v>
          </cell>
        </row>
        <row r="36">
          <cell r="A36" t="str">
            <v>三重県農業信用基金協会</v>
          </cell>
          <cell r="B36">
            <v>15920000</v>
          </cell>
          <cell r="C36">
            <v>74612069499</v>
          </cell>
          <cell r="D36">
            <v>70706289988</v>
          </cell>
          <cell r="E36">
            <v>3905779511</v>
          </cell>
          <cell r="F36">
            <v>2834720000</v>
          </cell>
          <cell r="G36">
            <v>5.6160749562567027E-3</v>
          </cell>
          <cell r="H36">
            <v>21935150.496387649</v>
          </cell>
          <cell r="J36">
            <v>15920000</v>
          </cell>
          <cell r="K36">
            <v>15920000</v>
          </cell>
        </row>
        <row r="37">
          <cell r="A37" t="str">
            <v>公益社団法人三重県青果物価格安定基金協会</v>
          </cell>
          <cell r="B37">
            <v>1790000</v>
          </cell>
          <cell r="C37">
            <v>624958802</v>
          </cell>
          <cell r="D37">
            <v>438872921</v>
          </cell>
          <cell r="E37">
            <v>186085881</v>
          </cell>
          <cell r="F37">
            <v>60866960</v>
          </cell>
          <cell r="G37">
            <v>2.9408401536728628E-2</v>
          </cell>
          <cell r="H37">
            <v>5472488.3087639008</v>
          </cell>
          <cell r="J37">
            <v>1790000</v>
          </cell>
          <cell r="K37">
            <v>1790000</v>
          </cell>
        </row>
        <row r="38">
          <cell r="A38" t="str">
            <v>全国漁業信用基金協会三重支所</v>
          </cell>
          <cell r="B38">
            <v>5650000</v>
          </cell>
          <cell r="C38">
            <v>283401931889</v>
          </cell>
          <cell r="D38">
            <v>219169243690</v>
          </cell>
          <cell r="E38">
            <v>64232688199</v>
          </cell>
          <cell r="F38">
            <v>46481650000</v>
          </cell>
          <cell r="G38">
            <v>1.2155334416915062E-4</v>
          </cell>
          <cell r="H38">
            <v>7807698.0555627868</v>
          </cell>
          <cell r="J38">
            <v>5650000</v>
          </cell>
          <cell r="K38">
            <v>5650000</v>
          </cell>
        </row>
        <row r="39">
          <cell r="A39" t="str">
            <v>一般社団法人三重県畜産協会</v>
          </cell>
          <cell r="B39">
            <v>1398000</v>
          </cell>
          <cell r="C39">
            <v>644288230</v>
          </cell>
          <cell r="D39">
            <v>226405109</v>
          </cell>
          <cell r="E39">
            <v>417883121</v>
          </cell>
          <cell r="F39">
            <v>385790376</v>
          </cell>
          <cell r="G39">
            <v>3.623729587282395E-3</v>
          </cell>
          <cell r="H39">
            <v>1514295.4295936092</v>
          </cell>
          <cell r="J39">
            <v>1398000</v>
          </cell>
          <cell r="K39">
            <v>1398000</v>
          </cell>
        </row>
        <row r="40">
          <cell r="A40" t="str">
            <v>公益社団法人三重県私学振興会</v>
          </cell>
          <cell r="B40">
            <v>3680000</v>
          </cell>
          <cell r="C40">
            <v>5632301449</v>
          </cell>
          <cell r="D40">
            <v>5305300710</v>
          </cell>
          <cell r="E40">
            <v>327000739</v>
          </cell>
          <cell r="F40">
            <v>3680000</v>
          </cell>
          <cell r="G40">
            <v>1</v>
          </cell>
          <cell r="H40">
            <v>327000739</v>
          </cell>
          <cell r="J40">
            <v>3680000</v>
          </cell>
          <cell r="K40">
            <v>3680000</v>
          </cell>
        </row>
        <row r="41">
          <cell r="A41" t="str">
            <v>中勢森林組合</v>
          </cell>
          <cell r="B41">
            <v>29435000</v>
          </cell>
          <cell r="C41">
            <v>1245178830</v>
          </cell>
          <cell r="D41">
            <v>401267172</v>
          </cell>
          <cell r="E41">
            <v>843911658</v>
          </cell>
          <cell r="F41">
            <v>97555000</v>
          </cell>
          <cell r="G41">
            <v>0.30172723079288605</v>
          </cell>
          <cell r="H41">
            <v>254631127.60217312</v>
          </cell>
          <cell r="J41">
            <v>29435000</v>
          </cell>
          <cell r="K41">
            <v>29435000</v>
          </cell>
        </row>
        <row r="42">
          <cell r="A42" t="str">
            <v>鈴鹿森林組合</v>
          </cell>
          <cell r="B42">
            <v>12000</v>
          </cell>
          <cell r="C42">
            <v>243329955</v>
          </cell>
          <cell r="D42">
            <v>47633450</v>
          </cell>
          <cell r="E42">
            <v>195696505</v>
          </cell>
          <cell r="F42">
            <v>48426000</v>
          </cell>
          <cell r="G42">
            <v>2.4780076818238137E-4</v>
          </cell>
          <cell r="H42">
            <v>48493.744269607239</v>
          </cell>
          <cell r="J42">
            <v>12000</v>
          </cell>
          <cell r="K42">
            <v>12000</v>
          </cell>
        </row>
        <row r="43">
          <cell r="A43" t="str">
            <v>有限会社美杉観光開発</v>
          </cell>
          <cell r="B43">
            <v>2800000</v>
          </cell>
          <cell r="C43">
            <v>39088101</v>
          </cell>
          <cell r="D43">
            <v>63844693</v>
          </cell>
          <cell r="E43">
            <v>-24756592</v>
          </cell>
          <cell r="F43">
            <v>7000000</v>
          </cell>
          <cell r="G43">
            <v>0.4</v>
          </cell>
          <cell r="H43">
            <v>-9902636.8000000007</v>
          </cell>
          <cell r="J43">
            <v>2800000</v>
          </cell>
          <cell r="K43">
            <v>2800000</v>
          </cell>
        </row>
        <row r="44">
          <cell r="A44" t="str">
            <v>地方公共団体金融機構</v>
          </cell>
          <cell r="B44">
            <v>21000000</v>
          </cell>
          <cell r="C44">
            <v>24164123000000</v>
          </cell>
          <cell r="D44">
            <v>23738231000000</v>
          </cell>
          <cell r="E44">
            <v>425892000000</v>
          </cell>
          <cell r="F44">
            <v>16602000000</v>
          </cell>
          <cell r="G44">
            <v>1.264907842428623E-3</v>
          </cell>
          <cell r="H44">
            <v>538714130.82761109</v>
          </cell>
          <cell r="J44">
            <v>21000000</v>
          </cell>
          <cell r="K44">
            <v>21000000</v>
          </cell>
        </row>
        <row r="45">
          <cell r="A45" t="str">
            <v>三重県信用保証協会</v>
          </cell>
          <cell r="B45">
            <v>164473000</v>
          </cell>
          <cell r="C45">
            <v>523691307718</v>
          </cell>
          <cell r="D45">
            <v>481649511155</v>
          </cell>
          <cell r="E45">
            <v>42041796563</v>
          </cell>
          <cell r="F45">
            <v>7971968000</v>
          </cell>
          <cell r="G45">
            <v>2.0631417486874006E-2</v>
          </cell>
          <cell r="H45">
            <v>867381856.78947771</v>
          </cell>
          <cell r="J45">
            <v>164473000</v>
          </cell>
          <cell r="K45">
            <v>164473000</v>
          </cell>
        </row>
        <row r="46">
          <cell r="A46" t="str">
            <v>公益財団法人三重県水産振興事業団</v>
          </cell>
          <cell r="B46">
            <v>20340000</v>
          </cell>
          <cell r="C46">
            <v>5165425662</v>
          </cell>
          <cell r="D46">
            <v>183068085</v>
          </cell>
          <cell r="E46">
            <v>4982357577</v>
          </cell>
          <cell r="F46">
            <v>4743322095</v>
          </cell>
          <cell r="G46">
            <v>4.2881338421948342E-3</v>
          </cell>
          <cell r="H46">
            <v>21365016.139849555</v>
          </cell>
          <cell r="J46">
            <v>20340000</v>
          </cell>
          <cell r="K46">
            <v>20340000</v>
          </cell>
        </row>
        <row r="47">
          <cell r="A47" t="str">
            <v>公益社団法人三重県緑化推進協会</v>
          </cell>
          <cell r="B47">
            <v>9596131</v>
          </cell>
          <cell r="C47">
            <v>350963015</v>
          </cell>
          <cell r="D47">
            <v>7524507</v>
          </cell>
          <cell r="E47">
            <v>343438508</v>
          </cell>
          <cell r="F47">
            <v>302687850</v>
          </cell>
          <cell r="G47">
            <v>3.1703059769330022E-2</v>
          </cell>
          <cell r="H47">
            <v>10888051.546213526</v>
          </cell>
          <cell r="I47">
            <v>125158</v>
          </cell>
          <cell r="J47">
            <v>9470973</v>
          </cell>
          <cell r="K47">
            <v>9470973</v>
          </cell>
        </row>
        <row r="48">
          <cell r="A48" t="str">
            <v>更生保護法人三重県更正保護事業協会</v>
          </cell>
          <cell r="B48">
            <v>300000</v>
          </cell>
          <cell r="C48">
            <v>113296262</v>
          </cell>
          <cell r="D48">
            <v>118383</v>
          </cell>
          <cell r="E48">
            <v>113177879</v>
          </cell>
          <cell r="F48">
            <v>102694639</v>
          </cell>
          <cell r="G48">
            <v>2.9212819960348661E-3</v>
          </cell>
          <cell r="H48">
            <v>330624.50027211255</v>
          </cell>
          <cell r="J48">
            <v>300000</v>
          </cell>
          <cell r="K48">
            <v>300000</v>
          </cell>
        </row>
        <row r="49">
          <cell r="A49" t="str">
            <v>公益財団法人三重県産業支援センター</v>
          </cell>
          <cell r="B49">
            <v>30820000</v>
          </cell>
          <cell r="C49">
            <v>1919071047</v>
          </cell>
          <cell r="D49">
            <v>554419632</v>
          </cell>
          <cell r="E49">
            <v>1364651415</v>
          </cell>
          <cell r="F49">
            <v>1318958224</v>
          </cell>
          <cell r="G49">
            <v>2.3366926593423328E-2</v>
          </cell>
          <cell r="H49">
            <v>31887709.439916272</v>
          </cell>
          <cell r="J49">
            <v>30820000</v>
          </cell>
          <cell r="K49">
            <v>30820000</v>
          </cell>
        </row>
        <row r="50">
          <cell r="A50" t="str">
            <v>公益財団法人三重県農林水産支援センター</v>
          </cell>
          <cell r="B50">
            <v>16698000</v>
          </cell>
          <cell r="C50">
            <v>707087136</v>
          </cell>
          <cell r="D50">
            <v>374078188</v>
          </cell>
          <cell r="E50">
            <v>333008948</v>
          </cell>
          <cell r="F50">
            <v>244071029</v>
          </cell>
          <cell r="G50">
            <v>6.8414510597240935E-2</v>
          </cell>
          <cell r="H50">
            <v>22782644.201922055</v>
          </cell>
          <cell r="I50">
            <v>1264000</v>
          </cell>
          <cell r="J50">
            <v>15434000</v>
          </cell>
          <cell r="K50">
            <v>15434000</v>
          </cell>
        </row>
        <row r="51">
          <cell r="A51" t="str">
            <v>公益財団法人三重県国際交流財団</v>
          </cell>
          <cell r="B51">
            <v>15329000</v>
          </cell>
          <cell r="C51">
            <v>697045121</v>
          </cell>
          <cell r="D51">
            <v>15993436</v>
          </cell>
          <cell r="E51">
            <v>681051685</v>
          </cell>
          <cell r="F51">
            <v>493950092</v>
          </cell>
          <cell r="G51">
            <v>3.1033499635424705E-2</v>
          </cell>
          <cell r="H51">
            <v>21135417.218152881</v>
          </cell>
          <cell r="J51">
            <v>15329000</v>
          </cell>
          <cell r="K51">
            <v>15329000</v>
          </cell>
        </row>
        <row r="52">
          <cell r="A52" t="str">
            <v>公益財団法人暴力追放三重県民センター</v>
          </cell>
          <cell r="B52">
            <v>70648700</v>
          </cell>
          <cell r="C52">
            <v>1085547987</v>
          </cell>
          <cell r="D52">
            <v>526362</v>
          </cell>
          <cell r="E52">
            <v>1085021625</v>
          </cell>
          <cell r="F52">
            <v>1058100000</v>
          </cell>
          <cell r="G52">
            <v>6.6769397977506847E-2</v>
          </cell>
          <cell r="H52">
            <v>72446240.693826199</v>
          </cell>
          <cell r="J52">
            <v>70648700</v>
          </cell>
          <cell r="K52">
            <v>70648700</v>
          </cell>
        </row>
        <row r="53">
          <cell r="A53" t="str">
            <v>一般財団法人三重県環境保全事業団</v>
          </cell>
          <cell r="B53">
            <v>4355600</v>
          </cell>
          <cell r="C53">
            <v>11945380326</v>
          </cell>
          <cell r="D53">
            <v>5964847542</v>
          </cell>
          <cell r="E53">
            <v>5980532784</v>
          </cell>
          <cell r="F53">
            <v>155800000</v>
          </cell>
          <cell r="G53">
            <v>2.7956354300385108E-2</v>
          </cell>
          <cell r="H53">
            <v>167193893.41457254</v>
          </cell>
          <cell r="J53">
            <v>4355600</v>
          </cell>
          <cell r="K53">
            <v>4355600</v>
          </cell>
        </row>
        <row r="54">
          <cell r="A54" t="str">
            <v>公益財団法人三重県救急医療情報センター</v>
          </cell>
          <cell r="B54">
            <v>800000</v>
          </cell>
          <cell r="C54">
            <v>73878942</v>
          </cell>
          <cell r="D54">
            <v>22331280</v>
          </cell>
          <cell r="E54">
            <v>51547662</v>
          </cell>
          <cell r="F54">
            <v>10520000</v>
          </cell>
          <cell r="G54">
            <v>7.6045627376425853E-2</v>
          </cell>
          <cell r="H54">
            <v>3919974.2965779467</v>
          </cell>
          <cell r="J54">
            <v>800000</v>
          </cell>
          <cell r="K54">
            <v>800000</v>
          </cell>
        </row>
        <row r="55">
          <cell r="A55" t="str">
            <v>一般財団法人三重県漁業操業安全協会</v>
          </cell>
          <cell r="B55">
            <v>190000</v>
          </cell>
          <cell r="C55">
            <v>108778662</v>
          </cell>
          <cell r="D55">
            <v>0</v>
          </cell>
          <cell r="E55">
            <v>108778662</v>
          </cell>
          <cell r="F55">
            <v>30607374</v>
          </cell>
          <cell r="G55">
            <v>6.2076544038047821E-3</v>
          </cell>
          <cell r="H55">
            <v>675260.34020429186</v>
          </cell>
          <cell r="J55">
            <v>190000</v>
          </cell>
          <cell r="K55">
            <v>190000</v>
          </cell>
        </row>
        <row r="56">
          <cell r="A56" t="str">
            <v>一般財団法人砂防フロンティア整備推進機構</v>
          </cell>
          <cell r="B56">
            <v>500000</v>
          </cell>
          <cell r="C56">
            <v>2165816831</v>
          </cell>
          <cell r="D56">
            <v>545822205</v>
          </cell>
          <cell r="E56">
            <v>1619994626</v>
          </cell>
          <cell r="F56">
            <v>400000000</v>
          </cell>
          <cell r="G56">
            <v>1.25E-3</v>
          </cell>
          <cell r="H56">
            <v>2024993.2825</v>
          </cell>
          <cell r="J56">
            <v>500000</v>
          </cell>
          <cell r="K56">
            <v>500000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3"/>
  <sheetViews>
    <sheetView zoomScaleNormal="100" workbookViewId="0">
      <selection activeCell="C11" sqref="C11"/>
    </sheetView>
  </sheetViews>
  <sheetFormatPr defaultColWidth="8.83203125" defaultRowHeight="11"/>
  <cols>
    <col min="1" max="1" width="17.58203125" style="56" customWidth="1"/>
    <col min="2" max="8" width="15.83203125" style="56" customWidth="1"/>
    <col min="9" max="9" width="2.83203125" style="56" customWidth="1"/>
    <col min="10" max="16384" width="8.83203125" style="56"/>
  </cols>
  <sheetData>
    <row r="1" spans="1:8" ht="21">
      <c r="A1" s="112" t="s">
        <v>309</v>
      </c>
      <c r="B1" s="112"/>
      <c r="C1" s="112"/>
      <c r="D1" s="112"/>
      <c r="E1" s="112"/>
      <c r="F1" s="112"/>
      <c r="G1" s="112"/>
      <c r="H1" s="112"/>
    </row>
    <row r="2" spans="1:8" ht="13">
      <c r="A2" s="57" t="s">
        <v>404</v>
      </c>
      <c r="B2" s="57"/>
      <c r="C2" s="57"/>
      <c r="D2" s="57"/>
      <c r="E2" s="57"/>
      <c r="F2" s="57"/>
      <c r="G2" s="57"/>
      <c r="H2" s="58" t="s">
        <v>531</v>
      </c>
    </row>
    <row r="3" spans="1:8" ht="13">
      <c r="A3" s="57" t="s">
        <v>376</v>
      </c>
      <c r="B3" s="57"/>
      <c r="C3" s="57"/>
      <c r="D3" s="57"/>
      <c r="E3" s="57"/>
      <c r="F3" s="57"/>
      <c r="G3" s="57"/>
      <c r="H3" s="57"/>
    </row>
    <row r="4" spans="1:8" ht="13">
      <c r="A4" s="57"/>
      <c r="B4" s="57"/>
      <c r="C4" s="57"/>
      <c r="D4" s="57"/>
      <c r="E4" s="57"/>
      <c r="F4" s="57"/>
      <c r="G4" s="57"/>
      <c r="H4" s="58" t="s">
        <v>99</v>
      </c>
    </row>
    <row r="5" spans="1:8" ht="33">
      <c r="A5" s="59" t="s">
        <v>69</v>
      </c>
      <c r="B5" s="60" t="s">
        <v>310</v>
      </c>
      <c r="C5" s="60" t="s">
        <v>311</v>
      </c>
      <c r="D5" s="60" t="s">
        <v>312</v>
      </c>
      <c r="E5" s="60" t="s">
        <v>313</v>
      </c>
      <c r="F5" s="60" t="s">
        <v>314</v>
      </c>
      <c r="G5" s="60" t="s">
        <v>459</v>
      </c>
      <c r="H5" s="60" t="s">
        <v>315</v>
      </c>
    </row>
    <row r="6" spans="1:8">
      <c r="A6" s="61" t="s">
        <v>316</v>
      </c>
      <c r="B6" s="62">
        <f>SUM(B7:B15)</f>
        <v>369312581870</v>
      </c>
      <c r="C6" s="62">
        <f t="shared" ref="C6:G6" si="0">SUM(C7:C15)</f>
        <v>5799578776</v>
      </c>
      <c r="D6" s="62">
        <f t="shared" si="0"/>
        <v>509255385</v>
      </c>
      <c r="E6" s="62">
        <f>+B6+C6-D6</f>
        <v>374602905261</v>
      </c>
      <c r="F6" s="62">
        <f t="shared" si="0"/>
        <v>191349896075</v>
      </c>
      <c r="G6" s="62">
        <f t="shared" si="0"/>
        <v>6457292458</v>
      </c>
      <c r="H6" s="62">
        <f>+E6-F6</f>
        <v>183253009186</v>
      </c>
    </row>
    <row r="7" spans="1:8">
      <c r="A7" s="61" t="s">
        <v>317</v>
      </c>
      <c r="B7" s="62">
        <v>67063349629</v>
      </c>
      <c r="C7" s="62">
        <v>1607037241</v>
      </c>
      <c r="D7" s="62">
        <v>61513780</v>
      </c>
      <c r="E7" s="62">
        <v>68608873090</v>
      </c>
      <c r="F7" s="62">
        <v>0</v>
      </c>
      <c r="G7" s="62">
        <v>0</v>
      </c>
      <c r="H7" s="62">
        <f t="shared" ref="H7:H22" si="1">+E7-F7</f>
        <v>68608873090</v>
      </c>
    </row>
    <row r="8" spans="1:8">
      <c r="A8" s="61" t="s">
        <v>318</v>
      </c>
      <c r="B8" s="62">
        <v>2570880000</v>
      </c>
      <c r="C8" s="62">
        <v>0</v>
      </c>
      <c r="D8" s="62">
        <v>0</v>
      </c>
      <c r="E8" s="62">
        <v>2570880000</v>
      </c>
      <c r="F8" s="62">
        <v>0</v>
      </c>
      <c r="G8" s="62">
        <v>0</v>
      </c>
      <c r="H8" s="62">
        <f t="shared" si="1"/>
        <v>2570880000</v>
      </c>
    </row>
    <row r="9" spans="1:8">
      <c r="A9" s="61" t="s">
        <v>319</v>
      </c>
      <c r="B9" s="62">
        <v>268102252914</v>
      </c>
      <c r="C9" s="62">
        <v>3246893567</v>
      </c>
      <c r="D9" s="62">
        <v>428135349</v>
      </c>
      <c r="E9" s="62">
        <v>270921011132</v>
      </c>
      <c r="F9" s="62">
        <v>164701714366</v>
      </c>
      <c r="G9" s="62">
        <v>5998700498</v>
      </c>
      <c r="H9" s="62">
        <f t="shared" si="1"/>
        <v>106219296766</v>
      </c>
    </row>
    <row r="10" spans="1:8">
      <c r="A10" s="61" t="s">
        <v>320</v>
      </c>
      <c r="B10" s="62">
        <v>29318640588</v>
      </c>
      <c r="C10" s="62">
        <v>395141700</v>
      </c>
      <c r="D10" s="62">
        <v>7494256</v>
      </c>
      <c r="E10" s="62">
        <v>29706288032</v>
      </c>
      <c r="F10" s="62">
        <v>25723513185</v>
      </c>
      <c r="G10" s="62">
        <v>458591960</v>
      </c>
      <c r="H10" s="62">
        <f t="shared" si="1"/>
        <v>3982774847</v>
      </c>
    </row>
    <row r="11" spans="1:8">
      <c r="A11" s="61" t="s">
        <v>321</v>
      </c>
      <c r="B11" s="62">
        <v>926797643</v>
      </c>
      <c r="C11" s="62">
        <v>8172120</v>
      </c>
      <c r="D11" s="62">
        <v>2652000</v>
      </c>
      <c r="E11" s="62">
        <v>932317763</v>
      </c>
      <c r="F11" s="62">
        <v>924668524</v>
      </c>
      <c r="G11" s="62">
        <v>0</v>
      </c>
      <c r="H11" s="62">
        <f t="shared" si="1"/>
        <v>7649239</v>
      </c>
    </row>
    <row r="12" spans="1:8">
      <c r="A12" s="61" t="s">
        <v>322</v>
      </c>
      <c r="B12" s="62">
        <v>0</v>
      </c>
      <c r="C12" s="62">
        <v>0</v>
      </c>
      <c r="D12" s="62">
        <v>0</v>
      </c>
      <c r="E12" s="62">
        <v>0</v>
      </c>
      <c r="F12" s="62">
        <v>0</v>
      </c>
      <c r="G12" s="62">
        <v>0</v>
      </c>
      <c r="H12" s="62">
        <f t="shared" si="1"/>
        <v>0</v>
      </c>
    </row>
    <row r="13" spans="1:8">
      <c r="A13" s="61" t="s">
        <v>323</v>
      </c>
      <c r="B13" s="62">
        <v>0</v>
      </c>
      <c r="C13" s="62">
        <v>0</v>
      </c>
      <c r="D13" s="62">
        <v>0</v>
      </c>
      <c r="E13" s="62">
        <v>0</v>
      </c>
      <c r="F13" s="62">
        <v>0</v>
      </c>
      <c r="G13" s="62">
        <v>0</v>
      </c>
      <c r="H13" s="62">
        <f t="shared" si="1"/>
        <v>0</v>
      </c>
    </row>
    <row r="14" spans="1:8">
      <c r="A14" s="61" t="s">
        <v>455</v>
      </c>
      <c r="B14" s="62">
        <v>0</v>
      </c>
      <c r="C14" s="62">
        <v>0</v>
      </c>
      <c r="D14" s="62">
        <v>0</v>
      </c>
      <c r="E14" s="62">
        <v>0</v>
      </c>
      <c r="F14" s="62">
        <v>0</v>
      </c>
      <c r="G14" s="62">
        <v>0</v>
      </c>
      <c r="H14" s="62">
        <f t="shared" si="1"/>
        <v>0</v>
      </c>
    </row>
    <row r="15" spans="1:8">
      <c r="A15" s="61" t="s">
        <v>324</v>
      </c>
      <c r="B15" s="62">
        <v>1330661096</v>
      </c>
      <c r="C15" s="62">
        <v>542334148</v>
      </c>
      <c r="D15" s="62">
        <v>9460000</v>
      </c>
      <c r="E15" s="62">
        <v>1863535244</v>
      </c>
      <c r="F15" s="62">
        <v>0</v>
      </c>
      <c r="G15" s="62">
        <v>0</v>
      </c>
      <c r="H15" s="62">
        <f t="shared" si="1"/>
        <v>1863535244</v>
      </c>
    </row>
    <row r="16" spans="1:8">
      <c r="A16" s="61" t="s">
        <v>325</v>
      </c>
      <c r="B16" s="62">
        <f>SUM(B17:B21)</f>
        <v>1097813708230</v>
      </c>
      <c r="C16" s="62">
        <f t="shared" ref="C16:G16" si="2">SUM(C17:C21)</f>
        <v>203622728683</v>
      </c>
      <c r="D16" s="62">
        <f t="shared" si="2"/>
        <v>4283665819</v>
      </c>
      <c r="E16" s="62">
        <f t="shared" ref="E16" si="3">+B16+C16-D16</f>
        <v>1297152771094</v>
      </c>
      <c r="F16" s="62">
        <f t="shared" si="2"/>
        <v>659028594597</v>
      </c>
      <c r="G16" s="62">
        <f t="shared" si="2"/>
        <v>23189158960</v>
      </c>
      <c r="H16" s="62">
        <f t="shared" si="1"/>
        <v>638124176497</v>
      </c>
    </row>
    <row r="17" spans="1:8">
      <c r="A17" s="61" t="s">
        <v>317</v>
      </c>
      <c r="B17" s="62">
        <v>54864487186</v>
      </c>
      <c r="C17" s="62">
        <v>5332710931</v>
      </c>
      <c r="D17" s="62">
        <v>6578120</v>
      </c>
      <c r="E17" s="62">
        <v>60190619997</v>
      </c>
      <c r="F17" s="62">
        <v>0</v>
      </c>
      <c r="G17" s="62">
        <v>0</v>
      </c>
      <c r="H17" s="62">
        <f t="shared" si="1"/>
        <v>60190619997</v>
      </c>
    </row>
    <row r="18" spans="1:8">
      <c r="A18" s="61" t="s">
        <v>319</v>
      </c>
      <c r="B18" s="62">
        <v>12965275029</v>
      </c>
      <c r="C18" s="62">
        <v>4924955725</v>
      </c>
      <c r="D18" s="62">
        <v>0</v>
      </c>
      <c r="E18" s="62">
        <v>17890230754</v>
      </c>
      <c r="F18" s="62">
        <v>9460682235</v>
      </c>
      <c r="G18" s="62">
        <v>124685877</v>
      </c>
      <c r="H18" s="62">
        <f t="shared" si="1"/>
        <v>8429548519</v>
      </c>
    </row>
    <row r="19" spans="1:8">
      <c r="A19" s="61" t="s">
        <v>320</v>
      </c>
      <c r="B19" s="62">
        <v>1017098341038</v>
      </c>
      <c r="C19" s="62">
        <v>191444818705</v>
      </c>
      <c r="D19" s="62">
        <v>102495716</v>
      </c>
      <c r="E19" s="62">
        <v>1208440664027</v>
      </c>
      <c r="F19" s="62">
        <v>649566049230</v>
      </c>
      <c r="G19" s="62">
        <v>23063852039</v>
      </c>
      <c r="H19" s="62">
        <f t="shared" si="1"/>
        <v>558874614797</v>
      </c>
    </row>
    <row r="20" spans="1:8">
      <c r="A20" s="61" t="s">
        <v>455</v>
      </c>
      <c r="B20" s="62">
        <v>35438484</v>
      </c>
      <c r="C20" s="62">
        <v>0</v>
      </c>
      <c r="D20" s="62">
        <v>0</v>
      </c>
      <c r="E20" s="62">
        <v>35438484</v>
      </c>
      <c r="F20" s="62">
        <v>1863132</v>
      </c>
      <c r="G20" s="62">
        <v>621044</v>
      </c>
      <c r="H20" s="62">
        <f t="shared" si="1"/>
        <v>33575352</v>
      </c>
    </row>
    <row r="21" spans="1:8">
      <c r="A21" s="61" t="s">
        <v>324</v>
      </c>
      <c r="B21" s="62">
        <v>12850166493</v>
      </c>
      <c r="C21" s="62">
        <v>1920243322</v>
      </c>
      <c r="D21" s="62">
        <v>4174591983</v>
      </c>
      <c r="E21" s="62">
        <v>10595817832</v>
      </c>
      <c r="F21" s="62">
        <v>0</v>
      </c>
      <c r="G21" s="62">
        <v>0</v>
      </c>
      <c r="H21" s="62">
        <f t="shared" si="1"/>
        <v>10595817832</v>
      </c>
    </row>
    <row r="22" spans="1:8">
      <c r="A22" s="61" t="s">
        <v>326</v>
      </c>
      <c r="B22" s="62">
        <v>54053674151</v>
      </c>
      <c r="C22" s="62">
        <v>13458739793</v>
      </c>
      <c r="D22" s="62">
        <v>9161018669</v>
      </c>
      <c r="E22" s="62">
        <v>58351395275</v>
      </c>
      <c r="F22" s="62">
        <v>47091636005</v>
      </c>
      <c r="G22" s="62">
        <v>500447284</v>
      </c>
      <c r="H22" s="62">
        <f t="shared" si="1"/>
        <v>11259759270</v>
      </c>
    </row>
    <row r="23" spans="1:8">
      <c r="A23" s="61" t="s">
        <v>10</v>
      </c>
      <c r="B23" s="62">
        <f>+B6+B16+B22</f>
        <v>1521179964251</v>
      </c>
      <c r="C23" s="62">
        <f t="shared" ref="C23:H23" si="4">+C6+C16+C22</f>
        <v>222881047252</v>
      </c>
      <c r="D23" s="62">
        <f t="shared" si="4"/>
        <v>13953939873</v>
      </c>
      <c r="E23" s="62">
        <f>+E6+E16+E22</f>
        <v>1730107071630</v>
      </c>
      <c r="F23" s="62">
        <f t="shared" si="4"/>
        <v>897470126677</v>
      </c>
      <c r="G23" s="62">
        <f t="shared" si="4"/>
        <v>30146898702</v>
      </c>
      <c r="H23" s="62">
        <f t="shared" si="4"/>
        <v>832636944953</v>
      </c>
    </row>
  </sheetData>
  <mergeCells count="1">
    <mergeCell ref="A1:H1"/>
  </mergeCells>
  <phoneticPr fontId="8"/>
  <printOptions horizontalCentered="1"/>
  <pageMargins left="0.59055118110236227" right="0.39370078740157483" top="0.39370078740157483" bottom="0.39370078740157483" header="0.19685039370078741" footer="0.19685039370078741"/>
  <pageSetup paperSize="9" scale="97" fitToHeight="0"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7"/>
  <sheetViews>
    <sheetView workbookViewId="0">
      <selection activeCell="E15" sqref="E15"/>
    </sheetView>
  </sheetViews>
  <sheetFormatPr defaultColWidth="8.83203125" defaultRowHeight="15"/>
  <cols>
    <col min="1" max="1" width="22.83203125" style="16" customWidth="1"/>
    <col min="2" max="9" width="12.83203125" style="16" customWidth="1"/>
    <col min="10" max="16384" width="8.83203125" style="16"/>
  </cols>
  <sheetData>
    <row r="1" spans="1:9" ht="29">
      <c r="A1" s="1" t="s">
        <v>49</v>
      </c>
    </row>
    <row r="2" spans="1:9" ht="18">
      <c r="A2" s="13" t="s">
        <v>404</v>
      </c>
    </row>
    <row r="3" spans="1:9" ht="18">
      <c r="A3" s="13" t="s">
        <v>476</v>
      </c>
    </row>
    <row r="4" spans="1:9" ht="18">
      <c r="A4" s="13" t="s">
        <v>376</v>
      </c>
    </row>
    <row r="5" spans="1:9" ht="18">
      <c r="I5" s="14" t="s">
        <v>26</v>
      </c>
    </row>
    <row r="6" spans="1:9" ht="45">
      <c r="A6" s="94" t="s">
        <v>48</v>
      </c>
      <c r="B6" s="95" t="s">
        <v>50</v>
      </c>
      <c r="C6" s="96" t="s">
        <v>51</v>
      </c>
      <c r="D6" s="96" t="s">
        <v>52</v>
      </c>
      <c r="E6" s="96" t="s">
        <v>53</v>
      </c>
      <c r="F6" s="96" t="s">
        <v>54</v>
      </c>
      <c r="G6" s="96" t="s">
        <v>55</v>
      </c>
      <c r="H6" s="95" t="s">
        <v>56</v>
      </c>
      <c r="I6" s="96" t="s">
        <v>57</v>
      </c>
    </row>
    <row r="7" spans="1:9" ht="18" customHeight="1">
      <c r="A7" s="88">
        <f>+'1.(2)①地方債（借入先別）の明細'!B26</f>
        <v>171980611997</v>
      </c>
      <c r="B7" s="87">
        <v>132716844325</v>
      </c>
      <c r="C7" s="87">
        <f>1440915403+20776294693</f>
        <v>22217210096</v>
      </c>
      <c r="D7" s="87">
        <f>862090348+14905216082</f>
        <v>15767306430</v>
      </c>
      <c r="E7" s="87">
        <f>15538690+562618886</f>
        <v>578157576</v>
      </c>
      <c r="F7" s="87">
        <f>5489535+467889605+116171807</f>
        <v>589550947</v>
      </c>
      <c r="G7" s="87">
        <f>237446+111305177</f>
        <v>111542623</v>
      </c>
      <c r="H7" s="106">
        <v>0</v>
      </c>
      <c r="I7" s="87"/>
    </row>
  </sheetData>
  <phoneticPr fontId="8"/>
  <printOptions horizontalCentered="1"/>
  <pageMargins left="0.39370078740157483" right="0.39370078740157483" top="0.59055118110236227" bottom="0.39370078740157483" header="0.19685039370078741" footer="0.19685039370078741"/>
  <pageSetup paperSize="9"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7"/>
  <sheetViews>
    <sheetView workbookViewId="0">
      <selection activeCell="E15" sqref="E15"/>
    </sheetView>
  </sheetViews>
  <sheetFormatPr defaultColWidth="8.83203125" defaultRowHeight="15"/>
  <cols>
    <col min="1" max="1" width="22.83203125" style="16" customWidth="1"/>
    <col min="2" max="8" width="12.83203125" style="16" customWidth="1"/>
    <col min="9" max="16384" width="8.83203125" style="16"/>
  </cols>
  <sheetData>
    <row r="1" spans="1:8" ht="29">
      <c r="A1" s="1" t="s">
        <v>58</v>
      </c>
    </row>
    <row r="2" spans="1:8" ht="18">
      <c r="A2" s="13" t="s">
        <v>404</v>
      </c>
    </row>
    <row r="3" spans="1:8" ht="18">
      <c r="A3" s="13" t="s">
        <v>476</v>
      </c>
    </row>
    <row r="4" spans="1:8" ht="18">
      <c r="A4" s="13" t="s">
        <v>376</v>
      </c>
    </row>
    <row r="5" spans="1:8" ht="18">
      <c r="H5" s="14" t="s">
        <v>26</v>
      </c>
    </row>
    <row r="6" spans="1:8" ht="30">
      <c r="A6" s="50" t="s">
        <v>48</v>
      </c>
      <c r="B6" s="39" t="s">
        <v>59</v>
      </c>
      <c r="C6" s="40" t="s">
        <v>60</v>
      </c>
      <c r="D6" s="40" t="s">
        <v>61</v>
      </c>
      <c r="E6" s="40" t="s">
        <v>62</v>
      </c>
      <c r="F6" s="40" t="s">
        <v>63</v>
      </c>
      <c r="G6" s="40" t="s">
        <v>64</v>
      </c>
      <c r="H6" s="40" t="s">
        <v>472</v>
      </c>
    </row>
    <row r="7" spans="1:8" ht="18" customHeight="1">
      <c r="A7" s="52">
        <f>+'1.(2)②地方債等（利率別）の明細'!A7</f>
        <v>171980611997</v>
      </c>
      <c r="B7" s="37">
        <v>17896348939</v>
      </c>
      <c r="C7" s="37">
        <v>17333704767</v>
      </c>
      <c r="D7" s="37">
        <v>15739377603</v>
      </c>
      <c r="E7" s="37">
        <v>15099629618</v>
      </c>
      <c r="F7" s="37">
        <v>13843648369</v>
      </c>
      <c r="G7" s="37">
        <v>47906490146</v>
      </c>
      <c r="H7" s="37">
        <v>44161412555</v>
      </c>
    </row>
  </sheetData>
  <phoneticPr fontId="8"/>
  <printOptions horizontalCentered="1"/>
  <pageMargins left="0.39370078740157483" right="0.39370078740157483" top="0.59055118110236227" bottom="0.39370078740157483" header="0.19685039370078741" footer="0.19685039370078741"/>
  <pageSetup paperSize="9" fitToHeight="0"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election activeCell="E15" sqref="E15"/>
    </sheetView>
  </sheetViews>
  <sheetFormatPr defaultColWidth="8.83203125" defaultRowHeight="15"/>
  <cols>
    <col min="1" max="1" width="22.83203125" style="16" customWidth="1"/>
    <col min="2" max="2" width="112.83203125" style="16" customWidth="1"/>
    <col min="3" max="16384" width="8.83203125" style="16"/>
  </cols>
  <sheetData>
    <row r="1" spans="1:2" ht="29">
      <c r="A1" s="1" t="s">
        <v>65</v>
      </c>
    </row>
    <row r="2" spans="1:2" ht="18">
      <c r="A2" s="13" t="s">
        <v>404</v>
      </c>
    </row>
    <row r="3" spans="1:2" ht="18">
      <c r="A3" s="13" t="s">
        <v>476</v>
      </c>
    </row>
    <row r="4" spans="1:2" ht="18">
      <c r="A4" s="13" t="s">
        <v>376</v>
      </c>
    </row>
    <row r="5" spans="1:2" ht="18">
      <c r="B5" s="14" t="s">
        <v>26</v>
      </c>
    </row>
    <row r="6" spans="1:2" ht="30">
      <c r="A6" s="54" t="s">
        <v>66</v>
      </c>
      <c r="B6" s="39" t="s">
        <v>67</v>
      </c>
    </row>
    <row r="7" spans="1:2" ht="18" customHeight="1">
      <c r="A7" s="66" t="s">
        <v>437</v>
      </c>
      <c r="B7" s="41"/>
    </row>
  </sheetData>
  <phoneticPr fontId="8"/>
  <printOptions horizontalCentered="1"/>
  <pageMargins left="0.39370078740157483" right="0.39370078740157483" top="0.59055118110236227" bottom="0.39370078740157483" header="0.19685039370078741" footer="0.19685039370078741"/>
  <pageSetup paperSize="9" scale="94" fitToHeight="0"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tabSelected="1" topLeftCell="A5" workbookViewId="0">
      <selection activeCell="F14" sqref="F14"/>
    </sheetView>
  </sheetViews>
  <sheetFormatPr defaultColWidth="8.83203125" defaultRowHeight="15"/>
  <cols>
    <col min="1" max="1" width="22.25" style="16" bestFit="1" customWidth="1"/>
    <col min="2" max="6" width="16.58203125" style="16" customWidth="1"/>
    <col min="7" max="8" width="8.83203125" style="16"/>
    <col min="9" max="9" width="10.08203125" style="16" bestFit="1" customWidth="1"/>
    <col min="10" max="16384" width="8.83203125" style="16"/>
  </cols>
  <sheetData>
    <row r="1" spans="1:6" ht="29">
      <c r="A1" s="1" t="s">
        <v>68</v>
      </c>
    </row>
    <row r="2" spans="1:6" ht="18">
      <c r="A2" s="13" t="s">
        <v>404</v>
      </c>
    </row>
    <row r="3" spans="1:6" ht="18">
      <c r="A3" s="13" t="s">
        <v>476</v>
      </c>
    </row>
    <row r="4" spans="1:6" ht="18">
      <c r="A4" s="13" t="s">
        <v>376</v>
      </c>
    </row>
    <row r="5" spans="1:6" ht="18">
      <c r="F5" s="14" t="s">
        <v>26</v>
      </c>
    </row>
    <row r="6" spans="1:6" ht="22.5" customHeight="1">
      <c r="A6" s="113" t="s">
        <v>69</v>
      </c>
      <c r="B6" s="113" t="s">
        <v>70</v>
      </c>
      <c r="C6" s="113" t="s">
        <v>71</v>
      </c>
      <c r="D6" s="113" t="s">
        <v>72</v>
      </c>
      <c r="E6" s="113"/>
      <c r="F6" s="113" t="s">
        <v>73</v>
      </c>
    </row>
    <row r="7" spans="1:6" ht="22.5" customHeight="1">
      <c r="A7" s="113"/>
      <c r="B7" s="113"/>
      <c r="C7" s="113"/>
      <c r="D7" s="39" t="s">
        <v>74</v>
      </c>
      <c r="E7" s="39" t="s">
        <v>31</v>
      </c>
      <c r="F7" s="113"/>
    </row>
    <row r="8" spans="1:6" ht="18" customHeight="1">
      <c r="A8" s="51" t="s">
        <v>538</v>
      </c>
      <c r="B8" s="37">
        <v>254998247</v>
      </c>
      <c r="C8" s="37">
        <v>6503</v>
      </c>
      <c r="D8" s="41"/>
      <c r="E8" s="37">
        <v>30995556</v>
      </c>
      <c r="F8" s="37">
        <f>+B8+C8-(D8+E8)</f>
        <v>224009194</v>
      </c>
    </row>
    <row r="9" spans="1:6" ht="18" customHeight="1">
      <c r="A9" s="51" t="s">
        <v>76</v>
      </c>
      <c r="B9" s="37">
        <v>76592912</v>
      </c>
      <c r="C9" s="41">
        <v>17234434</v>
      </c>
      <c r="D9" s="41"/>
      <c r="E9" s="37">
        <v>3504</v>
      </c>
      <c r="F9" s="37">
        <f>+B9+C9-(D9+E9)</f>
        <v>93823842</v>
      </c>
    </row>
    <row r="10" spans="1:6" ht="18" customHeight="1">
      <c r="A10" s="51" t="s">
        <v>77</v>
      </c>
      <c r="B10" s="37" t="s">
        <v>435</v>
      </c>
      <c r="C10" s="37" t="s">
        <v>435</v>
      </c>
      <c r="D10" s="37" t="s">
        <v>435</v>
      </c>
      <c r="E10" s="37" t="s">
        <v>435</v>
      </c>
      <c r="F10" s="37" t="s">
        <v>435</v>
      </c>
    </row>
    <row r="11" spans="1:6" ht="18" customHeight="1">
      <c r="A11" s="51" t="s">
        <v>78</v>
      </c>
      <c r="B11" s="37">
        <v>22677731464</v>
      </c>
      <c r="C11" s="37">
        <v>514116541</v>
      </c>
      <c r="D11" s="37"/>
      <c r="E11" s="41">
        <v>265664</v>
      </c>
      <c r="F11" s="37">
        <f t="shared" ref="F11:F13" si="0">+B11+C11-(D11+E11)</f>
        <v>23191582341</v>
      </c>
    </row>
    <row r="12" spans="1:6" ht="18" customHeight="1">
      <c r="A12" s="51" t="s">
        <v>79</v>
      </c>
      <c r="B12" s="37" t="s">
        <v>25</v>
      </c>
      <c r="C12" s="41" t="s">
        <v>25</v>
      </c>
      <c r="D12" s="41" t="s">
        <v>25</v>
      </c>
      <c r="E12" s="41" t="s">
        <v>25</v>
      </c>
      <c r="F12" s="37" t="s">
        <v>25</v>
      </c>
    </row>
    <row r="13" spans="1:6" ht="18" customHeight="1">
      <c r="A13" s="51" t="s">
        <v>80</v>
      </c>
      <c r="B13" s="37">
        <v>1688835803</v>
      </c>
      <c r="C13" s="41">
        <v>1729355823</v>
      </c>
      <c r="D13" s="41">
        <v>1591621803</v>
      </c>
      <c r="E13" s="41"/>
      <c r="F13" s="37">
        <f t="shared" si="0"/>
        <v>1826569823</v>
      </c>
    </row>
    <row r="14" spans="1:6" ht="18" customHeight="1">
      <c r="A14" s="53" t="s">
        <v>10</v>
      </c>
      <c r="B14" s="71">
        <f>SUM(B8:B13)</f>
        <v>24698158426</v>
      </c>
      <c r="C14" s="71">
        <f>SUM(C8:C13)</f>
        <v>2260713301</v>
      </c>
      <c r="D14" s="71">
        <f>SUM(D8:D13)</f>
        <v>1591621803</v>
      </c>
      <c r="E14" s="71"/>
      <c r="F14" s="178">
        <f>SUM(F8:F13)</f>
        <v>25335985200</v>
      </c>
    </row>
  </sheetData>
  <mergeCells count="5">
    <mergeCell ref="A6:A7"/>
    <mergeCell ref="B6:B7"/>
    <mergeCell ref="C6:C7"/>
    <mergeCell ref="D6:E6"/>
    <mergeCell ref="F6:F7"/>
  </mergeCells>
  <phoneticPr fontId="8"/>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29"/>
  <sheetViews>
    <sheetView zoomScaleNormal="100" workbookViewId="0">
      <selection activeCell="E15" sqref="E15"/>
    </sheetView>
  </sheetViews>
  <sheetFormatPr defaultColWidth="8.83203125" defaultRowHeight="15"/>
  <cols>
    <col min="1" max="1" width="25.83203125" style="16" customWidth="1"/>
    <col min="2" max="2" width="35.83203125" style="16" customWidth="1"/>
    <col min="3" max="3" width="29.25" style="16" customWidth="1"/>
    <col min="4" max="4" width="16.83203125" style="16" customWidth="1"/>
    <col min="5" max="5" width="58.5" style="16" customWidth="1"/>
    <col min="6" max="6" width="8.83203125" style="16"/>
    <col min="7" max="7" width="12.75" style="16" bestFit="1" customWidth="1"/>
    <col min="8" max="16384" width="8.83203125" style="16"/>
  </cols>
  <sheetData>
    <row r="1" spans="1:5" ht="29">
      <c r="A1" s="1" t="s">
        <v>81</v>
      </c>
    </row>
    <row r="2" spans="1:5" ht="18">
      <c r="A2" s="13" t="s">
        <v>404</v>
      </c>
    </row>
    <row r="3" spans="1:5" ht="18">
      <c r="A3" s="13" t="s">
        <v>476</v>
      </c>
    </row>
    <row r="4" spans="1:5" ht="18">
      <c r="A4" s="13" t="s">
        <v>376</v>
      </c>
    </row>
    <row r="5" spans="1:5" ht="18">
      <c r="E5" s="14" t="s">
        <v>26</v>
      </c>
    </row>
    <row r="6" spans="1:5" ht="22.5" customHeight="1">
      <c r="A6" s="42" t="s">
        <v>69</v>
      </c>
      <c r="B6" s="42" t="s">
        <v>82</v>
      </c>
      <c r="C6" s="42" t="s">
        <v>83</v>
      </c>
      <c r="D6" s="42" t="s">
        <v>84</v>
      </c>
      <c r="E6" s="42" t="s">
        <v>85</v>
      </c>
    </row>
    <row r="7" spans="1:5" ht="18" customHeight="1">
      <c r="A7" s="118" t="s">
        <v>86</v>
      </c>
      <c r="B7" s="15" t="s">
        <v>460</v>
      </c>
      <c r="C7" s="15" t="s">
        <v>506</v>
      </c>
      <c r="D7" s="41">
        <v>13858880</v>
      </c>
      <c r="E7" s="15" t="s">
        <v>507</v>
      </c>
    </row>
    <row r="8" spans="1:5" ht="18" customHeight="1">
      <c r="A8" s="118"/>
      <c r="B8" s="15"/>
      <c r="C8" s="15"/>
      <c r="D8" s="41"/>
      <c r="E8" s="15"/>
    </row>
    <row r="9" spans="1:5" ht="18" customHeight="1">
      <c r="A9" s="118"/>
      <c r="B9" s="15"/>
      <c r="C9" s="15"/>
      <c r="D9" s="37"/>
      <c r="E9" s="15"/>
    </row>
    <row r="10" spans="1:5" ht="18" customHeight="1">
      <c r="A10" s="119"/>
      <c r="B10" s="42" t="s">
        <v>87</v>
      </c>
      <c r="C10" s="72"/>
      <c r="D10" s="37">
        <f>SUM(D7:D8)</f>
        <v>13858880</v>
      </c>
      <c r="E10" s="72"/>
    </row>
    <row r="11" spans="1:5" ht="18" customHeight="1">
      <c r="A11" s="120"/>
      <c r="B11" s="15" t="s">
        <v>461</v>
      </c>
      <c r="C11" s="15" t="s">
        <v>508</v>
      </c>
      <c r="D11" s="41">
        <v>925180330</v>
      </c>
      <c r="E11" s="15" t="s">
        <v>509</v>
      </c>
    </row>
    <row r="12" spans="1:5" ht="18" customHeight="1">
      <c r="A12" s="120"/>
      <c r="B12" s="15" t="s">
        <v>510</v>
      </c>
      <c r="C12" s="15" t="s">
        <v>511</v>
      </c>
      <c r="D12" s="41">
        <v>52549000</v>
      </c>
      <c r="E12" s="15" t="s">
        <v>512</v>
      </c>
    </row>
    <row r="13" spans="1:5" ht="18" customHeight="1">
      <c r="A13" s="120"/>
      <c r="B13" s="15" t="s">
        <v>513</v>
      </c>
      <c r="C13" s="15" t="s">
        <v>514</v>
      </c>
      <c r="D13" s="41">
        <v>118435600</v>
      </c>
      <c r="E13" s="15" t="s">
        <v>515</v>
      </c>
    </row>
    <row r="14" spans="1:5" ht="18" customHeight="1">
      <c r="A14" s="120"/>
      <c r="B14" s="15" t="s">
        <v>516</v>
      </c>
      <c r="C14" s="15" t="s">
        <v>517</v>
      </c>
      <c r="D14" s="41">
        <v>5016186596</v>
      </c>
      <c r="E14" s="15"/>
    </row>
    <row r="15" spans="1:5" ht="18" customHeight="1">
      <c r="A15" s="120"/>
      <c r="B15" s="15" t="s">
        <v>518</v>
      </c>
      <c r="C15" s="15" t="s">
        <v>519</v>
      </c>
      <c r="D15" s="41">
        <v>190548846</v>
      </c>
      <c r="E15" s="15" t="s">
        <v>520</v>
      </c>
    </row>
    <row r="16" spans="1:5" ht="18" customHeight="1">
      <c r="A16" s="120"/>
      <c r="B16" s="15" t="s">
        <v>521</v>
      </c>
      <c r="C16" s="41"/>
      <c r="D16" s="41">
        <f>D18-D10-SUM(D11:D15)</f>
        <v>-6316759252</v>
      </c>
      <c r="E16" s="41"/>
    </row>
    <row r="17" spans="1:5" ht="18" hidden="1" customHeight="1">
      <c r="A17" s="120"/>
      <c r="B17" s="15"/>
      <c r="C17" s="15"/>
      <c r="D17" s="37"/>
      <c r="E17" s="15"/>
    </row>
    <row r="18" spans="1:5" ht="18" hidden="1" customHeight="1">
      <c r="A18" s="120"/>
      <c r="B18" s="15"/>
      <c r="C18" s="15"/>
      <c r="D18" s="37"/>
      <c r="E18" s="15"/>
    </row>
    <row r="19" spans="1:5" ht="18" hidden="1" customHeight="1">
      <c r="A19" s="120"/>
      <c r="B19" s="15"/>
      <c r="C19" s="15"/>
      <c r="D19" s="37"/>
      <c r="E19" s="15"/>
    </row>
    <row r="20" spans="1:5" ht="18" hidden="1" customHeight="1">
      <c r="A20" s="120"/>
      <c r="B20" s="15"/>
      <c r="C20" s="15"/>
      <c r="D20" s="37"/>
      <c r="E20" s="15"/>
    </row>
    <row r="21" spans="1:5" ht="18" hidden="1" customHeight="1">
      <c r="A21" s="120"/>
      <c r="B21" s="15"/>
      <c r="C21" s="15"/>
      <c r="D21" s="37"/>
      <c r="E21" s="15"/>
    </row>
    <row r="22" spans="1:5" ht="18" hidden="1" customHeight="1">
      <c r="A22" s="120"/>
      <c r="B22" s="15"/>
      <c r="C22" s="15"/>
      <c r="D22" s="37"/>
      <c r="E22" s="15"/>
    </row>
    <row r="23" spans="1:5" ht="18" hidden="1" customHeight="1">
      <c r="A23" s="120"/>
      <c r="B23" s="15"/>
      <c r="C23" s="15"/>
      <c r="D23" s="37"/>
      <c r="E23" s="15"/>
    </row>
    <row r="24" spans="1:5" ht="18" hidden="1" customHeight="1">
      <c r="A24" s="120"/>
      <c r="B24" s="15"/>
      <c r="C24" s="15"/>
      <c r="D24" s="37"/>
      <c r="E24" s="15"/>
    </row>
    <row r="25" spans="1:5" ht="18" hidden="1" customHeight="1">
      <c r="A25" s="120"/>
      <c r="B25" s="15"/>
      <c r="C25" s="41"/>
      <c r="D25" s="37"/>
      <c r="E25" s="15"/>
    </row>
    <row r="26" spans="1:5" ht="18" hidden="1" customHeight="1">
      <c r="A26" s="120"/>
      <c r="B26" s="15"/>
      <c r="C26" s="15"/>
      <c r="D26" s="37"/>
      <c r="E26" s="15"/>
    </row>
    <row r="27" spans="1:5" ht="18" hidden="1" customHeight="1">
      <c r="A27" s="120"/>
      <c r="B27" s="15"/>
      <c r="C27" s="41"/>
      <c r="D27" s="37"/>
      <c r="E27" s="41"/>
    </row>
    <row r="28" spans="1:5" ht="18" customHeight="1">
      <c r="A28" s="119"/>
      <c r="B28" s="42" t="s">
        <v>87</v>
      </c>
      <c r="C28" s="72"/>
      <c r="D28" s="37">
        <f>D29-D10</f>
        <v>35653608873</v>
      </c>
      <c r="E28" s="72"/>
    </row>
    <row r="29" spans="1:5" ht="18" customHeight="1">
      <c r="A29" s="42" t="s">
        <v>10</v>
      </c>
      <c r="B29" s="72"/>
      <c r="C29" s="72"/>
      <c r="D29" s="37">
        <v>35667467753</v>
      </c>
      <c r="E29" s="72"/>
    </row>
  </sheetData>
  <mergeCells count="2">
    <mergeCell ref="A7:A10"/>
    <mergeCell ref="A11:A28"/>
  </mergeCells>
  <phoneticPr fontId="8"/>
  <printOptions horizontalCentered="1"/>
  <pageMargins left="0.59055118110236227" right="0.39370078740157483" top="0.39370078740157483" bottom="0.39370078740157483" header="0.19685039370078741" footer="0.19685039370078741"/>
  <pageSetup paperSize="9" scale="75" fitToHeight="0" orientation="landscape" r:id="rId1"/>
  <headerFooter>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F186"/>
  <sheetViews>
    <sheetView view="pageBreakPreview" topLeftCell="A136" zoomScale="94" zoomScaleNormal="80" zoomScaleSheetLayoutView="80" workbookViewId="0">
      <selection activeCell="G179" sqref="G179"/>
    </sheetView>
  </sheetViews>
  <sheetFormatPr defaultColWidth="8.83203125" defaultRowHeight="15"/>
  <cols>
    <col min="1" max="1" width="27.33203125" style="16" customWidth="1"/>
    <col min="2" max="2" width="19.58203125" style="16" customWidth="1"/>
    <col min="3" max="3" width="16.58203125" style="16" customWidth="1"/>
    <col min="4" max="5" width="19.58203125" style="16" customWidth="1"/>
    <col min="6" max="6" width="11.5" style="99" bestFit="1" customWidth="1"/>
    <col min="7" max="7" width="15.33203125" style="16" customWidth="1"/>
    <col min="8" max="8" width="13.5" style="16" customWidth="1"/>
    <col min="9" max="9" width="12.58203125" style="16" customWidth="1"/>
    <col min="10" max="12" width="8.83203125" style="16"/>
    <col min="13" max="13" width="8.75" style="16" customWidth="1"/>
    <col min="14" max="16384" width="8.83203125" style="16"/>
  </cols>
  <sheetData>
    <row r="1" spans="1:5" ht="29">
      <c r="A1" s="1" t="s">
        <v>90</v>
      </c>
    </row>
    <row r="2" spans="1:5" ht="18">
      <c r="A2" s="13" t="s">
        <v>404</v>
      </c>
    </row>
    <row r="3" spans="1:5" ht="18">
      <c r="A3" s="13" t="s">
        <v>476</v>
      </c>
    </row>
    <row r="4" spans="1:5" ht="18">
      <c r="A4" s="13" t="s">
        <v>376</v>
      </c>
    </row>
    <row r="5" spans="1:5" ht="18">
      <c r="E5" s="14" t="s">
        <v>302</v>
      </c>
    </row>
    <row r="6" spans="1:5" ht="22.5" customHeight="1">
      <c r="A6" s="39" t="s">
        <v>91</v>
      </c>
      <c r="B6" s="39" t="s">
        <v>69</v>
      </c>
      <c r="C6" s="113" t="s">
        <v>92</v>
      </c>
      <c r="D6" s="113"/>
      <c r="E6" s="39" t="s">
        <v>84</v>
      </c>
    </row>
    <row r="7" spans="1:5" ht="18" customHeight="1">
      <c r="A7" s="119" t="s">
        <v>93</v>
      </c>
      <c r="B7" s="119" t="s">
        <v>94</v>
      </c>
      <c r="C7" s="120" t="s">
        <v>297</v>
      </c>
      <c r="D7" s="122"/>
      <c r="E7" s="41">
        <v>42144536581</v>
      </c>
    </row>
    <row r="8" spans="1:5" ht="18" customHeight="1">
      <c r="A8" s="119"/>
      <c r="B8" s="119"/>
      <c r="C8" s="120" t="s">
        <v>360</v>
      </c>
      <c r="D8" s="122"/>
      <c r="E8" s="41">
        <v>1115915222</v>
      </c>
    </row>
    <row r="9" spans="1:5" ht="18" customHeight="1">
      <c r="A9" s="119"/>
      <c r="B9" s="119"/>
      <c r="C9" s="120" t="s">
        <v>298</v>
      </c>
      <c r="D9" s="122"/>
      <c r="E9" s="41">
        <v>16013000</v>
      </c>
    </row>
    <row r="10" spans="1:5" ht="18" customHeight="1">
      <c r="A10" s="119"/>
      <c r="B10" s="119"/>
      <c r="C10" s="120" t="s">
        <v>299</v>
      </c>
      <c r="D10" s="122"/>
      <c r="E10" s="41">
        <v>321313000</v>
      </c>
    </row>
    <row r="11" spans="1:5" ht="18" customHeight="1">
      <c r="A11" s="119"/>
      <c r="B11" s="119"/>
      <c r="C11" s="120" t="s">
        <v>361</v>
      </c>
      <c r="D11" s="122"/>
      <c r="E11" s="41">
        <v>352527000</v>
      </c>
    </row>
    <row r="12" spans="1:5" ht="18" customHeight="1">
      <c r="A12" s="119"/>
      <c r="B12" s="119"/>
      <c r="C12" s="120" t="s">
        <v>362</v>
      </c>
      <c r="D12" s="122"/>
      <c r="E12" s="41">
        <v>7042028000</v>
      </c>
    </row>
    <row r="13" spans="1:5" ht="18" customHeight="1">
      <c r="A13" s="119"/>
      <c r="B13" s="119"/>
      <c r="C13" s="120" t="s">
        <v>354</v>
      </c>
      <c r="D13" s="122"/>
      <c r="E13" s="41">
        <v>284208862</v>
      </c>
    </row>
    <row r="14" spans="1:5" ht="18" customHeight="1">
      <c r="A14" s="119"/>
      <c r="B14" s="119"/>
      <c r="C14" s="120" t="s">
        <v>363</v>
      </c>
      <c r="D14" s="122"/>
      <c r="E14" s="41">
        <v>9587651</v>
      </c>
    </row>
    <row r="15" spans="1:5" ht="18" customHeight="1">
      <c r="A15" s="119"/>
      <c r="B15" s="119"/>
      <c r="C15" s="120" t="s">
        <v>431</v>
      </c>
      <c r="D15" s="122"/>
      <c r="E15" s="41">
        <v>156308000</v>
      </c>
    </row>
    <row r="16" spans="1:5" ht="18" customHeight="1">
      <c r="A16" s="119"/>
      <c r="B16" s="119"/>
      <c r="C16" s="137" t="s">
        <v>438</v>
      </c>
      <c r="D16" s="138"/>
      <c r="E16" s="41">
        <v>827899000</v>
      </c>
    </row>
    <row r="17" spans="1:5" ht="18" customHeight="1">
      <c r="A17" s="119"/>
      <c r="B17" s="119"/>
      <c r="C17" s="120" t="s">
        <v>364</v>
      </c>
      <c r="D17" s="122"/>
      <c r="E17" s="41">
        <v>43801000</v>
      </c>
    </row>
    <row r="18" spans="1:5" ht="18" customHeight="1">
      <c r="A18" s="119"/>
      <c r="B18" s="119"/>
      <c r="C18" s="120" t="s">
        <v>365</v>
      </c>
      <c r="D18" s="122"/>
      <c r="E18" s="41">
        <v>342632000</v>
      </c>
    </row>
    <row r="19" spans="1:5" ht="18" customHeight="1">
      <c r="A19" s="119"/>
      <c r="B19" s="119"/>
      <c r="C19" s="120" t="s">
        <v>366</v>
      </c>
      <c r="D19" s="122"/>
      <c r="E19" s="41">
        <v>21731723000</v>
      </c>
    </row>
    <row r="20" spans="1:5" ht="18" customHeight="1">
      <c r="A20" s="119"/>
      <c r="B20" s="119"/>
      <c r="C20" s="120" t="s">
        <v>367</v>
      </c>
      <c r="D20" s="122"/>
      <c r="E20" s="41">
        <v>28835000</v>
      </c>
    </row>
    <row r="21" spans="1:5" ht="18" customHeight="1">
      <c r="A21" s="119"/>
      <c r="B21" s="119"/>
      <c r="C21" s="120" t="s">
        <v>368</v>
      </c>
      <c r="D21" s="122"/>
      <c r="E21" s="41">
        <v>618297771</v>
      </c>
    </row>
    <row r="22" spans="1:5" ht="18" customHeight="1">
      <c r="A22" s="119"/>
      <c r="B22" s="119"/>
      <c r="C22" s="120" t="s">
        <v>370</v>
      </c>
      <c r="D22" s="122"/>
      <c r="E22" s="41">
        <v>250350791</v>
      </c>
    </row>
    <row r="23" spans="1:5" ht="18" customHeight="1">
      <c r="A23" s="119"/>
      <c r="B23" s="119"/>
      <c r="C23" s="120" t="s">
        <v>439</v>
      </c>
      <c r="D23" s="122"/>
      <c r="E23" s="41">
        <v>4319490826</v>
      </c>
    </row>
    <row r="24" spans="1:5" ht="18" customHeight="1">
      <c r="A24" s="119"/>
      <c r="B24" s="119"/>
      <c r="C24" s="119" t="s">
        <v>44</v>
      </c>
      <c r="D24" s="122"/>
      <c r="E24" s="41">
        <v>79605466704</v>
      </c>
    </row>
    <row r="25" spans="1:5" ht="18" customHeight="1">
      <c r="A25" s="119"/>
      <c r="B25" s="119" t="s">
        <v>95</v>
      </c>
      <c r="C25" s="121" t="s">
        <v>96</v>
      </c>
      <c r="D25" s="15" t="s">
        <v>300</v>
      </c>
      <c r="E25" s="41">
        <v>2036369000</v>
      </c>
    </row>
    <row r="26" spans="1:5" ht="18" customHeight="1">
      <c r="A26" s="119"/>
      <c r="B26" s="119"/>
      <c r="C26" s="119"/>
      <c r="D26" s="15" t="s">
        <v>301</v>
      </c>
      <c r="E26" s="41">
        <v>409803000</v>
      </c>
    </row>
    <row r="27" spans="1:5" ht="18" customHeight="1">
      <c r="A27" s="119"/>
      <c r="B27" s="119"/>
      <c r="C27" s="119"/>
      <c r="D27" s="42" t="s">
        <v>87</v>
      </c>
      <c r="E27" s="41">
        <v>2446172000</v>
      </c>
    </row>
    <row r="28" spans="1:5" ht="18" customHeight="1">
      <c r="A28" s="119"/>
      <c r="B28" s="119"/>
      <c r="C28" s="121" t="s">
        <v>97</v>
      </c>
      <c r="D28" s="15" t="s">
        <v>300</v>
      </c>
      <c r="E28" s="41">
        <v>20600396667</v>
      </c>
    </row>
    <row r="29" spans="1:5" ht="18" customHeight="1">
      <c r="A29" s="119"/>
      <c r="B29" s="119"/>
      <c r="C29" s="119"/>
      <c r="D29" s="15" t="s">
        <v>301</v>
      </c>
      <c r="E29" s="41">
        <v>2914861017</v>
      </c>
    </row>
    <row r="30" spans="1:5" ht="18" customHeight="1">
      <c r="A30" s="119"/>
      <c r="B30" s="119"/>
      <c r="C30" s="119"/>
      <c r="D30" s="42" t="s">
        <v>87</v>
      </c>
      <c r="E30" s="41">
        <v>23515257684</v>
      </c>
    </row>
    <row r="31" spans="1:5" ht="18" customHeight="1">
      <c r="A31" s="122"/>
      <c r="B31" s="122"/>
      <c r="C31" s="119" t="s">
        <v>44</v>
      </c>
      <c r="D31" s="122"/>
      <c r="E31" s="41">
        <v>25961429684</v>
      </c>
    </row>
    <row r="32" spans="1:5" ht="18" customHeight="1">
      <c r="A32" s="122"/>
      <c r="B32" s="119" t="s">
        <v>10</v>
      </c>
      <c r="C32" s="122"/>
      <c r="D32" s="122"/>
      <c r="E32" s="41">
        <v>105566896388</v>
      </c>
    </row>
    <row r="33" spans="1:5" ht="18" customHeight="1">
      <c r="A33" s="119" t="s">
        <v>415</v>
      </c>
      <c r="B33" s="119" t="s">
        <v>355</v>
      </c>
      <c r="C33" s="120" t="s">
        <v>416</v>
      </c>
      <c r="D33" s="122"/>
      <c r="E33" s="41">
        <v>103700000</v>
      </c>
    </row>
    <row r="34" spans="1:5" ht="18" customHeight="1">
      <c r="A34" s="119"/>
      <c r="B34" s="119"/>
      <c r="C34" s="119" t="s">
        <v>44</v>
      </c>
      <c r="D34" s="122"/>
      <c r="E34" s="41">
        <v>103700000</v>
      </c>
    </row>
    <row r="35" spans="1:5" ht="18" customHeight="1">
      <c r="A35" s="119"/>
      <c r="B35" s="119" t="s">
        <v>95</v>
      </c>
      <c r="C35" s="121" t="s">
        <v>96</v>
      </c>
      <c r="D35" s="15" t="s">
        <v>300</v>
      </c>
      <c r="E35" s="41" t="s">
        <v>25</v>
      </c>
    </row>
    <row r="36" spans="1:5" ht="18" customHeight="1">
      <c r="A36" s="119"/>
      <c r="B36" s="119"/>
      <c r="C36" s="121"/>
      <c r="D36" s="15" t="s">
        <v>301</v>
      </c>
      <c r="E36" s="41" t="s">
        <v>25</v>
      </c>
    </row>
    <row r="37" spans="1:5" ht="18" customHeight="1">
      <c r="A37" s="119"/>
      <c r="B37" s="119"/>
      <c r="C37" s="119"/>
      <c r="D37" s="42" t="s">
        <v>87</v>
      </c>
      <c r="E37" s="41" t="s">
        <v>25</v>
      </c>
    </row>
    <row r="38" spans="1:5" ht="18" customHeight="1">
      <c r="A38" s="119"/>
      <c r="B38" s="119"/>
      <c r="C38" s="121" t="s">
        <v>97</v>
      </c>
      <c r="D38" s="15" t="s">
        <v>300</v>
      </c>
      <c r="E38" s="41" t="s">
        <v>25</v>
      </c>
    </row>
    <row r="39" spans="1:5" ht="18" customHeight="1">
      <c r="A39" s="119"/>
      <c r="B39" s="119"/>
      <c r="C39" s="119"/>
      <c r="D39" s="15" t="s">
        <v>301</v>
      </c>
      <c r="E39" s="41" t="s">
        <v>25</v>
      </c>
    </row>
    <row r="40" spans="1:5" ht="18" customHeight="1">
      <c r="A40" s="119"/>
      <c r="B40" s="119"/>
      <c r="C40" s="119"/>
      <c r="D40" s="42" t="s">
        <v>87</v>
      </c>
      <c r="E40" s="41" t="s">
        <v>25</v>
      </c>
    </row>
    <row r="41" spans="1:5" ht="18" customHeight="1">
      <c r="A41" s="122"/>
      <c r="B41" s="122"/>
      <c r="C41" s="119" t="s">
        <v>44</v>
      </c>
      <c r="D41" s="122"/>
      <c r="E41" s="41" t="s">
        <v>25</v>
      </c>
    </row>
    <row r="42" spans="1:5" ht="18" customHeight="1">
      <c r="A42" s="122"/>
      <c r="B42" s="119" t="s">
        <v>10</v>
      </c>
      <c r="C42" s="122"/>
      <c r="D42" s="122"/>
      <c r="E42" s="41">
        <v>103700000</v>
      </c>
    </row>
    <row r="43" spans="1:5" ht="18" customHeight="1">
      <c r="A43" s="139" t="s">
        <v>417</v>
      </c>
      <c r="B43" s="139" t="s">
        <v>355</v>
      </c>
      <c r="C43" s="141"/>
      <c r="D43" s="142"/>
      <c r="E43" s="74" t="s">
        <v>25</v>
      </c>
    </row>
    <row r="44" spans="1:5" ht="18" customHeight="1">
      <c r="A44" s="119"/>
      <c r="B44" s="119"/>
      <c r="C44" s="119" t="s">
        <v>44</v>
      </c>
      <c r="D44" s="122"/>
      <c r="E44" s="41" t="s">
        <v>25</v>
      </c>
    </row>
    <row r="45" spans="1:5" ht="18" customHeight="1">
      <c r="A45" s="119"/>
      <c r="B45" s="119" t="s">
        <v>95</v>
      </c>
      <c r="C45" s="121" t="s">
        <v>96</v>
      </c>
      <c r="D45" s="15" t="s">
        <v>300</v>
      </c>
      <c r="E45" s="41" t="s">
        <v>25</v>
      </c>
    </row>
    <row r="46" spans="1:5" ht="18" customHeight="1">
      <c r="A46" s="119"/>
      <c r="B46" s="119"/>
      <c r="C46" s="121"/>
      <c r="D46" s="15" t="s">
        <v>301</v>
      </c>
      <c r="E46" s="41" t="s">
        <v>25</v>
      </c>
    </row>
    <row r="47" spans="1:5" ht="18" customHeight="1">
      <c r="A47" s="119"/>
      <c r="B47" s="119"/>
      <c r="C47" s="119"/>
      <c r="D47" s="42" t="s">
        <v>87</v>
      </c>
      <c r="E47" s="41" t="s">
        <v>25</v>
      </c>
    </row>
    <row r="48" spans="1:5" ht="18" customHeight="1">
      <c r="A48" s="119"/>
      <c r="B48" s="119"/>
      <c r="C48" s="121" t="s">
        <v>97</v>
      </c>
      <c r="D48" s="15" t="s">
        <v>300</v>
      </c>
      <c r="E48" s="41" t="s">
        <v>25</v>
      </c>
    </row>
    <row r="49" spans="1:5" ht="18" customHeight="1">
      <c r="A49" s="119"/>
      <c r="B49" s="119"/>
      <c r="C49" s="121"/>
      <c r="D49" s="15" t="s">
        <v>301</v>
      </c>
      <c r="E49" s="41">
        <v>3814000</v>
      </c>
    </row>
    <row r="50" spans="1:5" ht="18" customHeight="1">
      <c r="A50" s="119"/>
      <c r="B50" s="119"/>
      <c r="C50" s="119"/>
      <c r="D50" s="42" t="s">
        <v>87</v>
      </c>
      <c r="E50" s="41">
        <v>3814000</v>
      </c>
    </row>
    <row r="51" spans="1:5" ht="18" customHeight="1">
      <c r="A51" s="122"/>
      <c r="B51" s="122"/>
      <c r="C51" s="119" t="s">
        <v>44</v>
      </c>
      <c r="D51" s="122"/>
      <c r="E51" s="41">
        <v>3814000</v>
      </c>
    </row>
    <row r="52" spans="1:5" ht="18" customHeight="1">
      <c r="A52" s="140"/>
      <c r="B52" s="143" t="s">
        <v>10</v>
      </c>
      <c r="C52" s="140"/>
      <c r="D52" s="140"/>
      <c r="E52" s="78">
        <v>3814000</v>
      </c>
    </row>
    <row r="53" spans="1:5" ht="18" customHeight="1">
      <c r="A53" s="121" t="s">
        <v>423</v>
      </c>
      <c r="B53" s="119" t="s">
        <v>94</v>
      </c>
      <c r="C53" s="120" t="s">
        <v>384</v>
      </c>
      <c r="D53" s="122"/>
      <c r="E53" s="73">
        <v>84300000</v>
      </c>
    </row>
    <row r="54" spans="1:5" ht="18" customHeight="1">
      <c r="A54" s="119"/>
      <c r="B54" s="119"/>
      <c r="C54" s="119" t="s">
        <v>44</v>
      </c>
      <c r="D54" s="122"/>
      <c r="E54" s="73">
        <v>84300000</v>
      </c>
    </row>
    <row r="55" spans="1:5" ht="18" customHeight="1">
      <c r="A55" s="119"/>
      <c r="B55" s="119" t="s">
        <v>95</v>
      </c>
      <c r="C55" s="121" t="s">
        <v>96</v>
      </c>
      <c r="D55" s="15"/>
      <c r="E55" s="73" t="s">
        <v>25</v>
      </c>
    </row>
    <row r="56" spans="1:5" ht="18" customHeight="1">
      <c r="A56" s="119"/>
      <c r="B56" s="119"/>
      <c r="C56" s="119"/>
      <c r="D56" s="42" t="s">
        <v>87</v>
      </c>
      <c r="E56" s="73" t="s">
        <v>25</v>
      </c>
    </row>
    <row r="57" spans="1:5" ht="18" customHeight="1">
      <c r="A57" s="119"/>
      <c r="B57" s="119"/>
      <c r="C57" s="121" t="s">
        <v>97</v>
      </c>
      <c r="D57" s="15"/>
      <c r="E57" s="73" t="s">
        <v>25</v>
      </c>
    </row>
    <row r="58" spans="1:5" ht="18" customHeight="1">
      <c r="A58" s="119"/>
      <c r="B58" s="119"/>
      <c r="C58" s="119"/>
      <c r="D58" s="42" t="s">
        <v>87</v>
      </c>
      <c r="E58" s="73" t="s">
        <v>25</v>
      </c>
    </row>
    <row r="59" spans="1:5" ht="18" customHeight="1">
      <c r="A59" s="122"/>
      <c r="B59" s="122"/>
      <c r="C59" s="119" t="s">
        <v>44</v>
      </c>
      <c r="D59" s="122"/>
      <c r="E59" s="73" t="s">
        <v>25</v>
      </c>
    </row>
    <row r="60" spans="1:5" ht="18" customHeight="1" thickBot="1">
      <c r="A60" s="132"/>
      <c r="B60" s="131" t="s">
        <v>10</v>
      </c>
      <c r="C60" s="132"/>
      <c r="D60" s="132"/>
      <c r="E60" s="76">
        <v>84300000</v>
      </c>
    </row>
    <row r="61" spans="1:5" ht="18" customHeight="1" thickTop="1">
      <c r="A61" s="127" t="s">
        <v>371</v>
      </c>
      <c r="B61" s="134" t="s">
        <v>94</v>
      </c>
      <c r="C61" s="135"/>
      <c r="D61" s="136"/>
      <c r="E61" s="74">
        <v>79793466704</v>
      </c>
    </row>
    <row r="62" spans="1:5" ht="18" customHeight="1">
      <c r="A62" s="127"/>
      <c r="B62" s="119" t="s">
        <v>95</v>
      </c>
      <c r="C62" s="129" t="s">
        <v>306</v>
      </c>
      <c r="D62" s="130"/>
      <c r="E62" s="41">
        <v>2446172000</v>
      </c>
    </row>
    <row r="63" spans="1:5" ht="18" customHeight="1">
      <c r="A63" s="127"/>
      <c r="B63" s="119"/>
      <c r="C63" s="129" t="s">
        <v>307</v>
      </c>
      <c r="D63" s="130"/>
      <c r="E63" s="41">
        <v>23519071684</v>
      </c>
    </row>
    <row r="64" spans="1:5" ht="18" customHeight="1">
      <c r="A64" s="127"/>
      <c r="B64" s="122"/>
      <c r="C64" s="123" t="s">
        <v>44</v>
      </c>
      <c r="D64" s="125"/>
      <c r="E64" s="41">
        <v>25965243684</v>
      </c>
    </row>
    <row r="65" spans="1:5" ht="18" customHeight="1">
      <c r="A65" s="133"/>
      <c r="B65" s="119" t="s">
        <v>10</v>
      </c>
      <c r="C65" s="122"/>
      <c r="D65" s="122"/>
      <c r="E65" s="41">
        <v>105758710388</v>
      </c>
    </row>
    <row r="66" spans="1:5" ht="18" customHeight="1">
      <c r="A66" s="55" t="s">
        <v>356</v>
      </c>
      <c r="B66" s="123" t="s">
        <v>94</v>
      </c>
      <c r="C66" s="124"/>
      <c r="D66" s="125"/>
      <c r="E66" s="73">
        <v>215378000</v>
      </c>
    </row>
    <row r="67" spans="1:5" ht="18" customHeight="1">
      <c r="A67" s="126" t="s">
        <v>357</v>
      </c>
      <c r="B67" s="123" t="s">
        <v>94</v>
      </c>
      <c r="C67" s="124"/>
      <c r="D67" s="125"/>
      <c r="E67" s="41">
        <v>79578088704</v>
      </c>
    </row>
    <row r="68" spans="1:5" ht="18" customHeight="1">
      <c r="A68" s="127"/>
      <c r="B68" s="119" t="s">
        <v>95</v>
      </c>
      <c r="C68" s="129" t="s">
        <v>306</v>
      </c>
      <c r="D68" s="130"/>
      <c r="E68" s="41">
        <v>2446172000</v>
      </c>
    </row>
    <row r="69" spans="1:5" ht="18" customHeight="1">
      <c r="A69" s="127"/>
      <c r="B69" s="119"/>
      <c r="C69" s="129" t="s">
        <v>307</v>
      </c>
      <c r="D69" s="130"/>
      <c r="E69" s="41">
        <v>23519071684</v>
      </c>
    </row>
    <row r="70" spans="1:5" ht="18" customHeight="1">
      <c r="A70" s="127"/>
      <c r="B70" s="122"/>
      <c r="C70" s="123" t="s">
        <v>44</v>
      </c>
      <c r="D70" s="125"/>
      <c r="E70" s="41">
        <v>25965243684</v>
      </c>
    </row>
    <row r="71" spans="1:5" ht="18" customHeight="1" thickBot="1">
      <c r="A71" s="128"/>
      <c r="B71" s="131" t="s">
        <v>10</v>
      </c>
      <c r="C71" s="132"/>
      <c r="D71" s="132"/>
      <c r="E71" s="70">
        <v>105543332388</v>
      </c>
    </row>
    <row r="72" spans="1:5" ht="18" customHeight="1" thickTop="1">
      <c r="A72" s="121" t="s">
        <v>380</v>
      </c>
      <c r="B72" s="119" t="s">
        <v>94</v>
      </c>
      <c r="C72" s="120" t="s">
        <v>419</v>
      </c>
      <c r="D72" s="122"/>
      <c r="E72" s="73">
        <v>6768177585</v>
      </c>
    </row>
    <row r="73" spans="1:5" ht="18" customHeight="1">
      <c r="A73" s="119"/>
      <c r="B73" s="119"/>
      <c r="C73" s="137" t="s">
        <v>369</v>
      </c>
      <c r="D73" s="138"/>
      <c r="E73" s="41" t="s">
        <v>25</v>
      </c>
    </row>
    <row r="74" spans="1:5" ht="18" customHeight="1">
      <c r="A74" s="119"/>
      <c r="B74" s="119"/>
      <c r="C74" s="119" t="s">
        <v>44</v>
      </c>
      <c r="D74" s="122"/>
      <c r="E74" s="73">
        <v>6768177585</v>
      </c>
    </row>
    <row r="75" spans="1:5" ht="18" customHeight="1">
      <c r="A75" s="119"/>
      <c r="B75" s="119" t="s">
        <v>95</v>
      </c>
      <c r="C75" s="121" t="s">
        <v>96</v>
      </c>
      <c r="D75" s="15" t="s">
        <v>300</v>
      </c>
      <c r="E75" s="41" t="s">
        <v>25</v>
      </c>
    </row>
    <row r="76" spans="1:5" ht="18" customHeight="1">
      <c r="A76" s="119"/>
      <c r="B76" s="119"/>
      <c r="C76" s="121"/>
      <c r="D76" s="15" t="s">
        <v>301</v>
      </c>
      <c r="E76" s="41" t="s">
        <v>25</v>
      </c>
    </row>
    <row r="77" spans="1:5" ht="18" customHeight="1">
      <c r="A77" s="119"/>
      <c r="B77" s="119"/>
      <c r="C77" s="119"/>
      <c r="D77" s="42" t="s">
        <v>87</v>
      </c>
      <c r="E77" s="41" t="s">
        <v>25</v>
      </c>
    </row>
    <row r="78" spans="1:5" ht="18" customHeight="1">
      <c r="A78" s="119"/>
      <c r="B78" s="119"/>
      <c r="C78" s="121" t="s">
        <v>97</v>
      </c>
      <c r="D78" s="15" t="s">
        <v>300</v>
      </c>
      <c r="E78" s="100">
        <v>509000</v>
      </c>
    </row>
    <row r="79" spans="1:5" ht="18" customHeight="1">
      <c r="A79" s="119"/>
      <c r="B79" s="119"/>
      <c r="C79" s="119"/>
      <c r="D79" s="15" t="s">
        <v>301</v>
      </c>
      <c r="E79" s="73">
        <v>18368720015</v>
      </c>
    </row>
    <row r="80" spans="1:5" ht="18" customHeight="1">
      <c r="A80" s="119"/>
      <c r="B80" s="119"/>
      <c r="C80" s="119"/>
      <c r="D80" s="42" t="s">
        <v>87</v>
      </c>
      <c r="E80" s="73">
        <v>18369229015</v>
      </c>
    </row>
    <row r="81" spans="1:5" ht="18" customHeight="1">
      <c r="A81" s="122"/>
      <c r="B81" s="122"/>
      <c r="C81" s="119" t="s">
        <v>44</v>
      </c>
      <c r="D81" s="122"/>
      <c r="E81" s="73">
        <v>18369229015</v>
      </c>
    </row>
    <row r="82" spans="1:5" ht="18" customHeight="1">
      <c r="A82" s="122"/>
      <c r="B82" s="119" t="s">
        <v>10</v>
      </c>
      <c r="C82" s="122"/>
      <c r="D82" s="122"/>
      <c r="E82" s="73">
        <v>25137406600</v>
      </c>
    </row>
    <row r="83" spans="1:5" ht="18" customHeight="1">
      <c r="A83" s="121" t="s">
        <v>418</v>
      </c>
      <c r="B83" s="119" t="s">
        <v>94</v>
      </c>
      <c r="C83" s="120" t="s">
        <v>420</v>
      </c>
      <c r="D83" s="122"/>
      <c r="E83" s="73">
        <v>23122000</v>
      </c>
    </row>
    <row r="84" spans="1:5" ht="18" customHeight="1">
      <c r="A84" s="119"/>
      <c r="B84" s="119"/>
      <c r="C84" s="119" t="s">
        <v>44</v>
      </c>
      <c r="D84" s="122"/>
      <c r="E84" s="73">
        <v>23122000</v>
      </c>
    </row>
    <row r="85" spans="1:5" ht="18" customHeight="1">
      <c r="A85" s="119"/>
      <c r="B85" s="119" t="s">
        <v>95</v>
      </c>
      <c r="C85" s="121" t="s">
        <v>96</v>
      </c>
      <c r="D85" s="15"/>
      <c r="E85" s="41" t="s">
        <v>25</v>
      </c>
    </row>
    <row r="86" spans="1:5" ht="18" customHeight="1">
      <c r="A86" s="119"/>
      <c r="B86" s="119"/>
      <c r="C86" s="119"/>
      <c r="D86" s="42" t="s">
        <v>87</v>
      </c>
      <c r="E86" s="41" t="s">
        <v>25</v>
      </c>
    </row>
    <row r="87" spans="1:5" ht="18" customHeight="1">
      <c r="A87" s="119"/>
      <c r="B87" s="119"/>
      <c r="C87" s="121" t="s">
        <v>97</v>
      </c>
      <c r="D87" s="15"/>
      <c r="E87" s="41" t="s">
        <v>25</v>
      </c>
    </row>
    <row r="88" spans="1:5" ht="18" customHeight="1">
      <c r="A88" s="119"/>
      <c r="B88" s="119"/>
      <c r="C88" s="119"/>
      <c r="D88" s="42" t="s">
        <v>87</v>
      </c>
      <c r="E88" s="41" t="s">
        <v>25</v>
      </c>
    </row>
    <row r="89" spans="1:5" ht="18" customHeight="1">
      <c r="A89" s="122"/>
      <c r="B89" s="122"/>
      <c r="C89" s="119" t="s">
        <v>44</v>
      </c>
      <c r="D89" s="122"/>
      <c r="E89" s="41" t="s">
        <v>25</v>
      </c>
    </row>
    <row r="90" spans="1:5" ht="18" customHeight="1">
      <c r="A90" s="122"/>
      <c r="B90" s="119" t="s">
        <v>10</v>
      </c>
      <c r="C90" s="122"/>
      <c r="D90" s="122"/>
      <c r="E90" s="73">
        <v>23122000</v>
      </c>
    </row>
    <row r="91" spans="1:5" ht="18" customHeight="1">
      <c r="A91" s="121" t="s">
        <v>381</v>
      </c>
      <c r="B91" s="119" t="s">
        <v>94</v>
      </c>
      <c r="C91" s="120" t="s">
        <v>382</v>
      </c>
      <c r="D91" s="122"/>
      <c r="E91" s="73">
        <v>6180555604</v>
      </c>
    </row>
    <row r="92" spans="1:5" ht="18" customHeight="1">
      <c r="A92" s="121"/>
      <c r="B92" s="119"/>
      <c r="C92" s="120" t="s">
        <v>383</v>
      </c>
      <c r="D92" s="122"/>
      <c r="E92" s="73">
        <v>7791083956</v>
      </c>
    </row>
    <row r="93" spans="1:5" ht="18" customHeight="1">
      <c r="A93" s="121"/>
      <c r="B93" s="119"/>
      <c r="C93" s="120" t="s">
        <v>384</v>
      </c>
      <c r="D93" s="122"/>
      <c r="E93" s="73">
        <v>4511724000</v>
      </c>
    </row>
    <row r="94" spans="1:5" ht="18" customHeight="1">
      <c r="A94" s="119"/>
      <c r="B94" s="119"/>
      <c r="C94" s="119" t="s">
        <v>44</v>
      </c>
      <c r="D94" s="122"/>
      <c r="E94" s="73">
        <v>18483363560</v>
      </c>
    </row>
    <row r="95" spans="1:5" ht="18" customHeight="1">
      <c r="A95" s="119"/>
      <c r="B95" s="119" t="s">
        <v>95</v>
      </c>
      <c r="C95" s="121" t="s">
        <v>96</v>
      </c>
      <c r="D95" s="15"/>
      <c r="E95" s="41" t="s">
        <v>25</v>
      </c>
    </row>
    <row r="96" spans="1:5" ht="18" customHeight="1">
      <c r="A96" s="119"/>
      <c r="B96" s="119"/>
      <c r="C96" s="119"/>
      <c r="D96" s="42" t="s">
        <v>87</v>
      </c>
      <c r="E96" s="41" t="s">
        <v>25</v>
      </c>
    </row>
    <row r="97" spans="1:5" ht="18" customHeight="1">
      <c r="A97" s="119"/>
      <c r="B97" s="119"/>
      <c r="C97" s="121" t="s">
        <v>97</v>
      </c>
      <c r="D97" s="15" t="s">
        <v>300</v>
      </c>
      <c r="E97" s="100">
        <v>7407712917</v>
      </c>
    </row>
    <row r="98" spans="1:5" ht="18" customHeight="1">
      <c r="A98" s="119"/>
      <c r="B98" s="119"/>
      <c r="C98" s="119"/>
      <c r="D98" s="15" t="s">
        <v>301</v>
      </c>
      <c r="E98" s="73">
        <v>4417616019</v>
      </c>
    </row>
    <row r="99" spans="1:5" ht="18" customHeight="1">
      <c r="A99" s="119"/>
      <c r="B99" s="119"/>
      <c r="C99" s="119"/>
      <c r="D99" s="42" t="s">
        <v>87</v>
      </c>
      <c r="E99" s="73">
        <v>11825328936</v>
      </c>
    </row>
    <row r="100" spans="1:5" ht="18" customHeight="1">
      <c r="A100" s="122"/>
      <c r="B100" s="122"/>
      <c r="C100" s="119" t="s">
        <v>44</v>
      </c>
      <c r="D100" s="122"/>
      <c r="E100" s="73">
        <v>11825328936</v>
      </c>
    </row>
    <row r="101" spans="1:5" ht="18" customHeight="1">
      <c r="A101" s="122"/>
      <c r="B101" s="119" t="s">
        <v>10</v>
      </c>
      <c r="C101" s="122"/>
      <c r="D101" s="122"/>
      <c r="E101" s="73">
        <v>30308692496</v>
      </c>
    </row>
    <row r="102" spans="1:5" ht="18" customHeight="1">
      <c r="A102" s="121" t="s">
        <v>421</v>
      </c>
      <c r="B102" s="119" t="s">
        <v>94</v>
      </c>
      <c r="C102" s="120" t="s">
        <v>385</v>
      </c>
      <c r="D102" s="122"/>
      <c r="E102" s="73">
        <v>3388934375</v>
      </c>
    </row>
    <row r="103" spans="1:5" ht="18" customHeight="1">
      <c r="A103" s="121"/>
      <c r="B103" s="119"/>
      <c r="C103" s="120" t="s">
        <v>384</v>
      </c>
      <c r="D103" s="122"/>
      <c r="E103" s="73">
        <v>4084032000</v>
      </c>
    </row>
    <row r="104" spans="1:5" ht="18" customHeight="1">
      <c r="A104" s="119"/>
      <c r="B104" s="119"/>
      <c r="C104" s="119" t="s">
        <v>44</v>
      </c>
      <c r="D104" s="122"/>
      <c r="E104" s="73">
        <v>7472966375</v>
      </c>
    </row>
    <row r="105" spans="1:5" ht="18" customHeight="1">
      <c r="A105" s="119"/>
      <c r="B105" s="119" t="s">
        <v>95</v>
      </c>
      <c r="C105" s="121" t="s">
        <v>96</v>
      </c>
      <c r="D105" s="15" t="s">
        <v>435</v>
      </c>
      <c r="E105" s="41" t="s">
        <v>25</v>
      </c>
    </row>
    <row r="106" spans="1:5" ht="18" customHeight="1">
      <c r="A106" s="119"/>
      <c r="B106" s="119"/>
      <c r="C106" s="119"/>
      <c r="D106" s="42" t="s">
        <v>87</v>
      </c>
      <c r="E106" s="41" t="s">
        <v>25</v>
      </c>
    </row>
    <row r="107" spans="1:5" ht="18" customHeight="1">
      <c r="A107" s="119"/>
      <c r="B107" s="119"/>
      <c r="C107" s="121" t="s">
        <v>97</v>
      </c>
      <c r="D107" s="15"/>
      <c r="E107" s="41" t="s">
        <v>25</v>
      </c>
    </row>
    <row r="108" spans="1:5" ht="18" customHeight="1">
      <c r="A108" s="119"/>
      <c r="B108" s="119"/>
      <c r="C108" s="119"/>
      <c r="D108" s="42" t="s">
        <v>87</v>
      </c>
      <c r="E108" s="41" t="s">
        <v>25</v>
      </c>
    </row>
    <row r="109" spans="1:5" ht="18" customHeight="1">
      <c r="A109" s="122"/>
      <c r="B109" s="122"/>
      <c r="C109" s="119" t="s">
        <v>44</v>
      </c>
      <c r="D109" s="122"/>
      <c r="E109" s="41" t="s">
        <v>25</v>
      </c>
    </row>
    <row r="110" spans="1:5" ht="18" customHeight="1">
      <c r="A110" s="122"/>
      <c r="B110" s="119" t="s">
        <v>10</v>
      </c>
      <c r="C110" s="122"/>
      <c r="D110" s="122"/>
      <c r="E110" s="73">
        <v>7472966375</v>
      </c>
    </row>
    <row r="111" spans="1:5" ht="18" customHeight="1">
      <c r="A111" s="121" t="s">
        <v>422</v>
      </c>
      <c r="B111" s="119" t="s">
        <v>94</v>
      </c>
      <c r="C111" s="120" t="s">
        <v>368</v>
      </c>
      <c r="D111" s="122"/>
      <c r="E111" s="73">
        <v>7958000</v>
      </c>
    </row>
    <row r="112" spans="1:5" ht="18" customHeight="1">
      <c r="A112" s="121"/>
      <c r="B112" s="119"/>
      <c r="C112" s="120" t="s">
        <v>384</v>
      </c>
      <c r="D112" s="122"/>
      <c r="E112" s="73">
        <v>346400000</v>
      </c>
    </row>
    <row r="113" spans="1:5" ht="18" customHeight="1">
      <c r="A113" s="119"/>
      <c r="B113" s="119"/>
      <c r="C113" s="119" t="s">
        <v>44</v>
      </c>
      <c r="D113" s="122"/>
      <c r="E113" s="73">
        <v>354358000</v>
      </c>
    </row>
    <row r="114" spans="1:5" ht="18" customHeight="1">
      <c r="A114" s="119"/>
      <c r="B114" s="119" t="s">
        <v>95</v>
      </c>
      <c r="C114" s="121" t="s">
        <v>96</v>
      </c>
      <c r="D114" s="15" t="s">
        <v>300</v>
      </c>
      <c r="E114" s="73">
        <v>15904000</v>
      </c>
    </row>
    <row r="115" spans="1:5" ht="18" customHeight="1">
      <c r="A115" s="119"/>
      <c r="B115" s="119"/>
      <c r="C115" s="121"/>
      <c r="D115" s="15" t="s">
        <v>301</v>
      </c>
      <c r="E115" s="41" t="s">
        <v>25</v>
      </c>
    </row>
    <row r="116" spans="1:5" ht="18" customHeight="1">
      <c r="A116" s="119"/>
      <c r="B116" s="119"/>
      <c r="C116" s="119"/>
      <c r="D116" s="42" t="s">
        <v>87</v>
      </c>
      <c r="E116" s="73">
        <v>15904000</v>
      </c>
    </row>
    <row r="117" spans="1:5" ht="18" customHeight="1">
      <c r="A117" s="119"/>
      <c r="B117" s="119"/>
      <c r="C117" s="121" t="s">
        <v>97</v>
      </c>
      <c r="D117" s="15" t="s">
        <v>300</v>
      </c>
      <c r="E117" s="41" t="s">
        <v>25</v>
      </c>
    </row>
    <row r="118" spans="1:5" ht="18" customHeight="1">
      <c r="A118" s="119"/>
      <c r="B118" s="119"/>
      <c r="C118" s="121"/>
      <c r="D118" s="15" t="s">
        <v>301</v>
      </c>
      <c r="E118" s="41" t="s">
        <v>25</v>
      </c>
    </row>
    <row r="119" spans="1:5" ht="18" customHeight="1">
      <c r="A119" s="119"/>
      <c r="B119" s="119"/>
      <c r="C119" s="119"/>
      <c r="D119" s="42" t="s">
        <v>87</v>
      </c>
      <c r="E119" s="41" t="s">
        <v>25</v>
      </c>
    </row>
    <row r="120" spans="1:5" ht="18" customHeight="1">
      <c r="A120" s="122"/>
      <c r="B120" s="122"/>
      <c r="C120" s="119" t="s">
        <v>44</v>
      </c>
      <c r="D120" s="122"/>
      <c r="E120" s="73">
        <v>15904000</v>
      </c>
    </row>
    <row r="121" spans="1:5" ht="18" customHeight="1">
      <c r="A121" s="122"/>
      <c r="B121" s="119" t="s">
        <v>10</v>
      </c>
      <c r="C121" s="122"/>
      <c r="D121" s="122"/>
      <c r="E121" s="73">
        <v>370262000</v>
      </c>
    </row>
    <row r="122" spans="1:5" ht="18" customHeight="1">
      <c r="A122" s="121" t="s">
        <v>424</v>
      </c>
      <c r="B122" s="119" t="s">
        <v>94</v>
      </c>
      <c r="C122" s="120" t="s">
        <v>368</v>
      </c>
      <c r="D122" s="122"/>
      <c r="E122" s="73">
        <v>8742150</v>
      </c>
    </row>
    <row r="123" spans="1:5" ht="18" customHeight="1">
      <c r="A123" s="121"/>
      <c r="B123" s="119"/>
      <c r="C123" s="120" t="s">
        <v>384</v>
      </c>
      <c r="D123" s="122"/>
      <c r="E123" s="73">
        <v>420634000</v>
      </c>
    </row>
    <row r="124" spans="1:5" ht="18" customHeight="1">
      <c r="A124" s="119"/>
      <c r="B124" s="119"/>
      <c r="C124" s="119" t="s">
        <v>44</v>
      </c>
      <c r="D124" s="122"/>
      <c r="E124" s="73">
        <v>429376150</v>
      </c>
    </row>
    <row r="125" spans="1:5" ht="18" customHeight="1">
      <c r="A125" s="119"/>
      <c r="B125" s="119" t="s">
        <v>95</v>
      </c>
      <c r="C125" s="121" t="s">
        <v>96</v>
      </c>
      <c r="D125" s="15"/>
      <c r="E125" s="41" t="s">
        <v>25</v>
      </c>
    </row>
    <row r="126" spans="1:5" ht="18" customHeight="1">
      <c r="A126" s="119"/>
      <c r="B126" s="119"/>
      <c r="C126" s="119"/>
      <c r="D126" s="42" t="s">
        <v>87</v>
      </c>
      <c r="E126" s="41" t="s">
        <v>25</v>
      </c>
    </row>
    <row r="127" spans="1:5" ht="18" customHeight="1">
      <c r="A127" s="119"/>
      <c r="B127" s="119"/>
      <c r="C127" s="121" t="s">
        <v>97</v>
      </c>
      <c r="D127" s="15"/>
      <c r="E127" s="41" t="s">
        <v>25</v>
      </c>
    </row>
    <row r="128" spans="1:5" ht="18" customHeight="1">
      <c r="A128" s="119"/>
      <c r="B128" s="119"/>
      <c r="C128" s="119"/>
      <c r="D128" s="42" t="s">
        <v>87</v>
      </c>
      <c r="E128" s="41" t="s">
        <v>25</v>
      </c>
    </row>
    <row r="129" spans="1:5" ht="18" customHeight="1">
      <c r="A129" s="122"/>
      <c r="B129" s="122"/>
      <c r="C129" s="119" t="s">
        <v>44</v>
      </c>
      <c r="D129" s="122"/>
      <c r="E129" s="41" t="s">
        <v>25</v>
      </c>
    </row>
    <row r="130" spans="1:5" ht="18" customHeight="1">
      <c r="A130" s="122"/>
      <c r="B130" s="119" t="s">
        <v>10</v>
      </c>
      <c r="C130" s="122"/>
      <c r="D130" s="122"/>
      <c r="E130" s="73">
        <v>429376150</v>
      </c>
    </row>
    <row r="131" spans="1:5" ht="18" customHeight="1">
      <c r="A131" s="121" t="s">
        <v>388</v>
      </c>
      <c r="B131" s="119" t="s">
        <v>94</v>
      </c>
      <c r="C131" s="120" t="s">
        <v>394</v>
      </c>
      <c r="D131" s="122"/>
      <c r="E131" s="73">
        <v>206970000</v>
      </c>
    </row>
    <row r="132" spans="1:5" ht="18" customHeight="1">
      <c r="A132" s="121"/>
      <c r="B132" s="119"/>
      <c r="C132" s="120" t="s">
        <v>389</v>
      </c>
      <c r="D132" s="122"/>
      <c r="E132" s="73">
        <v>293101576</v>
      </c>
    </row>
    <row r="133" spans="1:5" ht="18" customHeight="1">
      <c r="A133" s="121"/>
      <c r="B133" s="119"/>
      <c r="C133" s="120" t="s">
        <v>425</v>
      </c>
      <c r="D133" s="122"/>
      <c r="E133" s="73">
        <v>166867510</v>
      </c>
    </row>
    <row r="134" spans="1:5" ht="18" customHeight="1">
      <c r="A134" s="121"/>
      <c r="B134" s="119"/>
      <c r="C134" s="120" t="s">
        <v>386</v>
      </c>
      <c r="D134" s="122"/>
      <c r="E134" s="73">
        <v>206970000</v>
      </c>
    </row>
    <row r="135" spans="1:5" ht="18" customHeight="1">
      <c r="A135" s="119"/>
      <c r="B135" s="119"/>
      <c r="C135" s="119" t="s">
        <v>44</v>
      </c>
      <c r="D135" s="122"/>
      <c r="E135" s="73">
        <v>873909086</v>
      </c>
    </row>
    <row r="136" spans="1:5" ht="18" customHeight="1">
      <c r="A136" s="119"/>
      <c r="B136" s="119" t="s">
        <v>95</v>
      </c>
      <c r="C136" s="121" t="s">
        <v>96</v>
      </c>
      <c r="D136" s="15" t="s">
        <v>294</v>
      </c>
      <c r="E136" s="41" t="s">
        <v>25</v>
      </c>
    </row>
    <row r="137" spans="1:5" ht="18" customHeight="1">
      <c r="A137" s="119"/>
      <c r="B137" s="119"/>
      <c r="C137" s="119"/>
      <c r="D137" s="42" t="s">
        <v>87</v>
      </c>
      <c r="E137" s="41" t="s">
        <v>25</v>
      </c>
    </row>
    <row r="138" spans="1:5" ht="18" customHeight="1">
      <c r="A138" s="119"/>
      <c r="B138" s="119"/>
      <c r="C138" s="121" t="s">
        <v>97</v>
      </c>
      <c r="D138" s="15" t="s">
        <v>294</v>
      </c>
      <c r="E138" s="41" t="s">
        <v>25</v>
      </c>
    </row>
    <row r="139" spans="1:5" ht="18" customHeight="1">
      <c r="A139" s="119"/>
      <c r="B139" s="119"/>
      <c r="C139" s="119"/>
      <c r="D139" s="42" t="s">
        <v>87</v>
      </c>
      <c r="E139" s="41" t="s">
        <v>25</v>
      </c>
    </row>
    <row r="140" spans="1:5" ht="18" customHeight="1">
      <c r="A140" s="122"/>
      <c r="B140" s="122"/>
      <c r="C140" s="119" t="s">
        <v>44</v>
      </c>
      <c r="D140" s="122"/>
      <c r="E140" s="41" t="s">
        <v>25</v>
      </c>
    </row>
    <row r="141" spans="1:5" ht="18" customHeight="1">
      <c r="A141" s="122"/>
      <c r="B141" s="119" t="s">
        <v>10</v>
      </c>
      <c r="C141" s="122"/>
      <c r="D141" s="122"/>
      <c r="E141" s="73">
        <v>873909086</v>
      </c>
    </row>
    <row r="142" spans="1:5" ht="18" customHeight="1">
      <c r="A142" s="121" t="s">
        <v>426</v>
      </c>
      <c r="B142" s="119" t="s">
        <v>94</v>
      </c>
      <c r="C142" s="120"/>
      <c r="D142" s="122"/>
      <c r="E142" s="41" t="s">
        <v>25</v>
      </c>
    </row>
    <row r="143" spans="1:5" ht="18" customHeight="1">
      <c r="A143" s="119"/>
      <c r="B143" s="119"/>
      <c r="C143" s="119" t="s">
        <v>44</v>
      </c>
      <c r="D143" s="122"/>
      <c r="E143" s="41" t="s">
        <v>25</v>
      </c>
    </row>
    <row r="144" spans="1:5" ht="18" customHeight="1">
      <c r="A144" s="119"/>
      <c r="B144" s="119" t="s">
        <v>95</v>
      </c>
      <c r="C144" s="121" t="s">
        <v>96</v>
      </c>
      <c r="D144" s="15"/>
      <c r="E144" s="41" t="s">
        <v>25</v>
      </c>
    </row>
    <row r="145" spans="1:5" ht="18" customHeight="1">
      <c r="A145" s="119"/>
      <c r="B145" s="119"/>
      <c r="C145" s="119"/>
      <c r="D145" s="42" t="s">
        <v>87</v>
      </c>
      <c r="E145" s="41" t="s">
        <v>25</v>
      </c>
    </row>
    <row r="146" spans="1:5" ht="18" customHeight="1">
      <c r="A146" s="119"/>
      <c r="B146" s="119"/>
      <c r="C146" s="121" t="s">
        <v>97</v>
      </c>
      <c r="D146" s="15"/>
      <c r="E146" s="41" t="s">
        <v>25</v>
      </c>
    </row>
    <row r="147" spans="1:5" ht="18" customHeight="1">
      <c r="A147" s="119"/>
      <c r="B147" s="119"/>
      <c r="C147" s="119"/>
      <c r="D147" s="42" t="s">
        <v>87</v>
      </c>
      <c r="E147" s="41" t="s">
        <v>25</v>
      </c>
    </row>
    <row r="148" spans="1:5" ht="18" customHeight="1">
      <c r="A148" s="122"/>
      <c r="B148" s="122"/>
      <c r="C148" s="119" t="s">
        <v>44</v>
      </c>
      <c r="D148" s="122"/>
      <c r="E148" s="41" t="s">
        <v>25</v>
      </c>
    </row>
    <row r="149" spans="1:5" ht="18" customHeight="1">
      <c r="A149" s="122"/>
      <c r="B149" s="119" t="s">
        <v>10</v>
      </c>
      <c r="C149" s="122"/>
      <c r="D149" s="122"/>
      <c r="E149" s="41" t="s">
        <v>25</v>
      </c>
    </row>
    <row r="150" spans="1:5" ht="18" customHeight="1">
      <c r="A150" s="121" t="s">
        <v>427</v>
      </c>
      <c r="B150" s="119" t="s">
        <v>94</v>
      </c>
      <c r="C150" s="120"/>
      <c r="D150" s="122"/>
      <c r="E150" s="41" t="s">
        <v>25</v>
      </c>
    </row>
    <row r="151" spans="1:5" ht="18" customHeight="1">
      <c r="A151" s="119"/>
      <c r="B151" s="119"/>
      <c r="C151" s="119" t="s">
        <v>44</v>
      </c>
      <c r="D151" s="122"/>
      <c r="E151" s="41" t="s">
        <v>25</v>
      </c>
    </row>
    <row r="152" spans="1:5" ht="18" customHeight="1">
      <c r="A152" s="119"/>
      <c r="B152" s="119" t="s">
        <v>95</v>
      </c>
      <c r="C152" s="121" t="s">
        <v>96</v>
      </c>
      <c r="D152" s="15"/>
      <c r="E152" s="41" t="s">
        <v>25</v>
      </c>
    </row>
    <row r="153" spans="1:5" ht="18" customHeight="1">
      <c r="A153" s="119"/>
      <c r="B153" s="119"/>
      <c r="C153" s="119"/>
      <c r="D153" s="42" t="s">
        <v>87</v>
      </c>
      <c r="E153" s="41" t="s">
        <v>25</v>
      </c>
    </row>
    <row r="154" spans="1:5" ht="18" customHeight="1">
      <c r="A154" s="119"/>
      <c r="B154" s="119"/>
      <c r="C154" s="121" t="s">
        <v>97</v>
      </c>
      <c r="D154" s="15"/>
      <c r="E154" s="41" t="s">
        <v>25</v>
      </c>
    </row>
    <row r="155" spans="1:5" ht="18" customHeight="1">
      <c r="A155" s="119"/>
      <c r="B155" s="119"/>
      <c r="C155" s="119"/>
      <c r="D155" s="42" t="s">
        <v>87</v>
      </c>
      <c r="E155" s="41" t="s">
        <v>25</v>
      </c>
    </row>
    <row r="156" spans="1:5" ht="18" customHeight="1">
      <c r="A156" s="122"/>
      <c r="B156" s="122"/>
      <c r="C156" s="119" t="s">
        <v>44</v>
      </c>
      <c r="D156" s="122"/>
      <c r="E156" s="41" t="s">
        <v>25</v>
      </c>
    </row>
    <row r="157" spans="1:5" ht="18" customHeight="1">
      <c r="A157" s="122"/>
      <c r="B157" s="119" t="s">
        <v>10</v>
      </c>
      <c r="C157" s="122"/>
      <c r="D157" s="122"/>
      <c r="E157" s="41" t="s">
        <v>25</v>
      </c>
    </row>
    <row r="158" spans="1:5" ht="18" customHeight="1">
      <c r="A158" s="121" t="s">
        <v>464</v>
      </c>
      <c r="B158" s="119" t="s">
        <v>355</v>
      </c>
      <c r="C158" s="120" t="s">
        <v>390</v>
      </c>
      <c r="D158" s="122"/>
      <c r="E158" s="73">
        <v>2831261944</v>
      </c>
    </row>
    <row r="159" spans="1:5" ht="18" customHeight="1">
      <c r="A159" s="121"/>
      <c r="B159" s="119"/>
      <c r="C159" s="120" t="s">
        <v>395</v>
      </c>
      <c r="D159" s="122"/>
      <c r="E159" s="73">
        <v>1320133000</v>
      </c>
    </row>
    <row r="160" spans="1:5" ht="18" customHeight="1">
      <c r="A160" s="119"/>
      <c r="B160" s="119"/>
      <c r="C160" s="119" t="s">
        <v>44</v>
      </c>
      <c r="D160" s="122"/>
      <c r="E160" s="73">
        <v>4151394944</v>
      </c>
    </row>
    <row r="161" spans="1:5" ht="18" customHeight="1">
      <c r="A161" s="119"/>
      <c r="B161" s="119" t="s">
        <v>294</v>
      </c>
      <c r="C161" s="121" t="s">
        <v>96</v>
      </c>
      <c r="D161" s="15" t="s">
        <v>294</v>
      </c>
      <c r="E161" s="73">
        <v>20859000</v>
      </c>
    </row>
    <row r="162" spans="1:5" ht="18" customHeight="1">
      <c r="A162" s="119"/>
      <c r="B162" s="119"/>
      <c r="C162" s="119"/>
      <c r="D162" s="42" t="s">
        <v>87</v>
      </c>
      <c r="E162" s="73">
        <v>20859000</v>
      </c>
    </row>
    <row r="163" spans="1:5" ht="18" customHeight="1">
      <c r="A163" s="119"/>
      <c r="B163" s="119"/>
      <c r="C163" s="121" t="s">
        <v>462</v>
      </c>
      <c r="D163" s="15" t="s">
        <v>294</v>
      </c>
      <c r="E163" s="41" t="s">
        <v>25</v>
      </c>
    </row>
    <row r="164" spans="1:5" ht="18" customHeight="1">
      <c r="A164" s="119"/>
      <c r="B164" s="119"/>
      <c r="C164" s="119"/>
      <c r="D164" s="42" t="s">
        <v>87</v>
      </c>
      <c r="E164" s="41" t="s">
        <v>25</v>
      </c>
    </row>
    <row r="165" spans="1:5" ht="18" customHeight="1">
      <c r="A165" s="122"/>
      <c r="B165" s="122"/>
      <c r="C165" s="119" t="s">
        <v>44</v>
      </c>
      <c r="D165" s="122"/>
      <c r="E165" s="73">
        <v>20859000</v>
      </c>
    </row>
    <row r="166" spans="1:5" ht="18" customHeight="1">
      <c r="A166" s="122"/>
      <c r="B166" s="119" t="s">
        <v>10</v>
      </c>
      <c r="C166" s="122"/>
      <c r="D166" s="122"/>
      <c r="E166" s="73">
        <v>4172253944</v>
      </c>
    </row>
    <row r="167" spans="1:5" ht="18" customHeight="1">
      <c r="A167" s="133" t="s">
        <v>428</v>
      </c>
      <c r="B167" s="139" t="s">
        <v>94</v>
      </c>
      <c r="C167" s="141" t="s">
        <v>387</v>
      </c>
      <c r="D167" s="142"/>
      <c r="E167" s="73">
        <v>25969579</v>
      </c>
    </row>
    <row r="168" spans="1:5" ht="18" customHeight="1">
      <c r="A168" s="119"/>
      <c r="B168" s="119"/>
      <c r="C168" s="119" t="s">
        <v>44</v>
      </c>
      <c r="D168" s="122"/>
      <c r="E168" s="73">
        <v>25969579</v>
      </c>
    </row>
    <row r="169" spans="1:5" ht="18" customHeight="1">
      <c r="A169" s="119"/>
      <c r="B169" s="119" t="s">
        <v>95</v>
      </c>
      <c r="C169" s="121" t="s">
        <v>96</v>
      </c>
      <c r="D169" s="15"/>
      <c r="E169" s="41" t="s">
        <v>25</v>
      </c>
    </row>
    <row r="170" spans="1:5" ht="18" customHeight="1">
      <c r="A170" s="119"/>
      <c r="B170" s="119"/>
      <c r="C170" s="119"/>
      <c r="D170" s="42" t="s">
        <v>87</v>
      </c>
      <c r="E170" s="73" t="s">
        <v>25</v>
      </c>
    </row>
    <row r="171" spans="1:5" ht="18" customHeight="1">
      <c r="A171" s="119"/>
      <c r="B171" s="119"/>
      <c r="C171" s="121" t="s">
        <v>97</v>
      </c>
      <c r="D171" s="15"/>
      <c r="E171" s="73" t="s">
        <v>25</v>
      </c>
    </row>
    <row r="172" spans="1:5" ht="18" customHeight="1">
      <c r="A172" s="119"/>
      <c r="B172" s="119"/>
      <c r="C172" s="119"/>
      <c r="D172" s="42" t="s">
        <v>87</v>
      </c>
      <c r="E172" s="73" t="s">
        <v>25</v>
      </c>
    </row>
    <row r="173" spans="1:5" ht="18" customHeight="1">
      <c r="A173" s="122"/>
      <c r="B173" s="122"/>
      <c r="C173" s="119" t="s">
        <v>44</v>
      </c>
      <c r="D173" s="122"/>
      <c r="E173" s="73" t="s">
        <v>25</v>
      </c>
    </row>
    <row r="174" spans="1:5" ht="18" customHeight="1" thickBot="1">
      <c r="A174" s="132"/>
      <c r="B174" s="131" t="s">
        <v>10</v>
      </c>
      <c r="C174" s="132"/>
      <c r="D174" s="132"/>
      <c r="E174" s="76">
        <v>23879779</v>
      </c>
    </row>
    <row r="175" spans="1:5" ht="18" customHeight="1" thickTop="1">
      <c r="A175" s="127" t="s">
        <v>391</v>
      </c>
      <c r="B175" s="134" t="s">
        <v>94</v>
      </c>
      <c r="C175" s="135"/>
      <c r="D175" s="136"/>
      <c r="E175" s="75">
        <v>118160725983</v>
      </c>
    </row>
    <row r="176" spans="1:5" ht="18" customHeight="1">
      <c r="A176" s="127"/>
      <c r="B176" s="119" t="s">
        <v>95</v>
      </c>
      <c r="C176" s="129" t="s">
        <v>306</v>
      </c>
      <c r="D176" s="130"/>
      <c r="E176" s="77">
        <v>2482935000</v>
      </c>
    </row>
    <row r="177" spans="1:5" ht="18" customHeight="1">
      <c r="A177" s="127"/>
      <c r="B177" s="119"/>
      <c r="C177" s="129" t="s">
        <v>307</v>
      </c>
      <c r="D177" s="130"/>
      <c r="E177" s="111">
        <v>53791704776</v>
      </c>
    </row>
    <row r="178" spans="1:5" ht="18" customHeight="1">
      <c r="A178" s="127"/>
      <c r="B178" s="122"/>
      <c r="C178" s="123" t="s">
        <v>44</v>
      </c>
      <c r="D178" s="125"/>
      <c r="E178" s="73">
        <v>56196564635</v>
      </c>
    </row>
    <row r="179" spans="1:5" ht="18" customHeight="1">
      <c r="A179" s="133"/>
      <c r="B179" s="119" t="s">
        <v>10</v>
      </c>
      <c r="C179" s="122"/>
      <c r="D179" s="122"/>
      <c r="E179" s="73">
        <f>E175+E178</f>
        <v>174357290618</v>
      </c>
    </row>
    <row r="180" spans="1:5" ht="18" customHeight="1">
      <c r="A180" s="55" t="s">
        <v>392</v>
      </c>
      <c r="B180" s="123" t="s">
        <v>94</v>
      </c>
      <c r="C180" s="124"/>
      <c r="D180" s="125"/>
      <c r="E180" s="73">
        <v>-16518435840</v>
      </c>
    </row>
    <row r="181" spans="1:5" ht="18" customHeight="1">
      <c r="A181" s="126" t="s">
        <v>393</v>
      </c>
      <c r="B181" s="123" t="s">
        <v>94</v>
      </c>
      <c r="C181" s="124"/>
      <c r="D181" s="125"/>
      <c r="E181" s="73">
        <v>101642290143</v>
      </c>
    </row>
    <row r="182" spans="1:5" ht="18" customHeight="1">
      <c r="A182" s="127"/>
      <c r="B182" s="119" t="s">
        <v>95</v>
      </c>
      <c r="C182" s="129" t="s">
        <v>306</v>
      </c>
      <c r="D182" s="130"/>
      <c r="E182" s="73">
        <v>2482935000</v>
      </c>
    </row>
    <row r="183" spans="1:5" ht="18" customHeight="1">
      <c r="A183" s="127"/>
      <c r="B183" s="119"/>
      <c r="C183" s="129" t="s">
        <v>307</v>
      </c>
      <c r="D183" s="130"/>
      <c r="E183" s="73">
        <v>53791704776</v>
      </c>
    </row>
    <row r="184" spans="1:5" ht="18" customHeight="1">
      <c r="A184" s="127"/>
      <c r="B184" s="122"/>
      <c r="C184" s="123" t="s">
        <v>44</v>
      </c>
      <c r="D184" s="125"/>
      <c r="E184" s="73">
        <f>E182+E183</f>
        <v>56274639776</v>
      </c>
    </row>
    <row r="185" spans="1:5" ht="18" customHeight="1" thickBot="1">
      <c r="A185" s="128"/>
      <c r="B185" s="131" t="s">
        <v>10</v>
      </c>
      <c r="C185" s="132"/>
      <c r="D185" s="132"/>
      <c r="E185" s="76">
        <f>E181+E184</f>
        <v>157916929919</v>
      </c>
    </row>
    <row r="186" spans="1:5" ht="15.5" thickTop="1"/>
  </sheetData>
  <mergeCells count="192">
    <mergeCell ref="A53:A60"/>
    <mergeCell ref="B53:B54"/>
    <mergeCell ref="C53:D53"/>
    <mergeCell ref="C54:D54"/>
    <mergeCell ref="B55:B59"/>
    <mergeCell ref="C55:C56"/>
    <mergeCell ref="C57:C58"/>
    <mergeCell ref="C59:D59"/>
    <mergeCell ref="B60:D60"/>
    <mergeCell ref="A167:A174"/>
    <mergeCell ref="B167:B168"/>
    <mergeCell ref="C167:D167"/>
    <mergeCell ref="C168:D168"/>
    <mergeCell ref="B169:B173"/>
    <mergeCell ref="C169:C170"/>
    <mergeCell ref="C171:C172"/>
    <mergeCell ref="C173:D173"/>
    <mergeCell ref="B174:D174"/>
    <mergeCell ref="A142:A149"/>
    <mergeCell ref="B142:B143"/>
    <mergeCell ref="C142:D142"/>
    <mergeCell ref="C143:D143"/>
    <mergeCell ref="B144:B148"/>
    <mergeCell ref="C144:C145"/>
    <mergeCell ref="C146:C147"/>
    <mergeCell ref="C148:D148"/>
    <mergeCell ref="B149:D149"/>
    <mergeCell ref="A111:A121"/>
    <mergeCell ref="B111:B113"/>
    <mergeCell ref="C111:D111"/>
    <mergeCell ref="C113:D113"/>
    <mergeCell ref="B114:B120"/>
    <mergeCell ref="C114:C116"/>
    <mergeCell ref="C117:C119"/>
    <mergeCell ref="C120:D120"/>
    <mergeCell ref="B121:D121"/>
    <mergeCell ref="C112:D112"/>
    <mergeCell ref="A7:A32"/>
    <mergeCell ref="B7:B24"/>
    <mergeCell ref="C7:D7"/>
    <mergeCell ref="C18:D18"/>
    <mergeCell ref="C22:D22"/>
    <mergeCell ref="C23:D23"/>
    <mergeCell ref="C24:D24"/>
    <mergeCell ref="B25:B31"/>
    <mergeCell ref="C25:C27"/>
    <mergeCell ref="C16:D16"/>
    <mergeCell ref="C17:D17"/>
    <mergeCell ref="C10:D10"/>
    <mergeCell ref="C8:D8"/>
    <mergeCell ref="C9:D9"/>
    <mergeCell ref="C11:D11"/>
    <mergeCell ref="C12:D12"/>
    <mergeCell ref="C14:D14"/>
    <mergeCell ref="C28:C30"/>
    <mergeCell ref="C31:D31"/>
    <mergeCell ref="C13:D13"/>
    <mergeCell ref="C19:D19"/>
    <mergeCell ref="C20:D20"/>
    <mergeCell ref="C21:D21"/>
    <mergeCell ref="C64:D64"/>
    <mergeCell ref="B65:D65"/>
    <mergeCell ref="B45:B51"/>
    <mergeCell ref="C45:C47"/>
    <mergeCell ref="C48:C50"/>
    <mergeCell ref="C51:D51"/>
    <mergeCell ref="B52:D52"/>
    <mergeCell ref="B32:D32"/>
    <mergeCell ref="C6:D6"/>
    <mergeCell ref="B35:B41"/>
    <mergeCell ref="C35:C37"/>
    <mergeCell ref="C15:D15"/>
    <mergeCell ref="B66:D66"/>
    <mergeCell ref="A67:A71"/>
    <mergeCell ref="B67:D67"/>
    <mergeCell ref="B68:B70"/>
    <mergeCell ref="C68:D68"/>
    <mergeCell ref="C69:D69"/>
    <mergeCell ref="C70:D70"/>
    <mergeCell ref="B71:D71"/>
    <mergeCell ref="A33:A42"/>
    <mergeCell ref="B33:B34"/>
    <mergeCell ref="C33:D33"/>
    <mergeCell ref="C34:D34"/>
    <mergeCell ref="C38:C40"/>
    <mergeCell ref="C41:D41"/>
    <mergeCell ref="B42:D42"/>
    <mergeCell ref="A43:A52"/>
    <mergeCell ref="B43:B44"/>
    <mergeCell ref="C43:D43"/>
    <mergeCell ref="C44:D44"/>
    <mergeCell ref="A61:A65"/>
    <mergeCell ref="B61:D61"/>
    <mergeCell ref="B62:B64"/>
    <mergeCell ref="C62:D62"/>
    <mergeCell ref="C63:D63"/>
    <mergeCell ref="A72:A82"/>
    <mergeCell ref="B72:B74"/>
    <mergeCell ref="C72:D72"/>
    <mergeCell ref="C74:D74"/>
    <mergeCell ref="B75:B81"/>
    <mergeCell ref="C75:C77"/>
    <mergeCell ref="C78:C80"/>
    <mergeCell ref="C81:D81"/>
    <mergeCell ref="B82:D82"/>
    <mergeCell ref="C73:D73"/>
    <mergeCell ref="A83:A90"/>
    <mergeCell ref="B83:B84"/>
    <mergeCell ref="C83:D83"/>
    <mergeCell ref="C84:D84"/>
    <mergeCell ref="B85:B89"/>
    <mergeCell ref="C85:C86"/>
    <mergeCell ref="C87:C88"/>
    <mergeCell ref="C89:D89"/>
    <mergeCell ref="B90:D90"/>
    <mergeCell ref="A150:A157"/>
    <mergeCell ref="B150:B151"/>
    <mergeCell ref="C150:D150"/>
    <mergeCell ref="C151:D151"/>
    <mergeCell ref="B152:B156"/>
    <mergeCell ref="C152:C153"/>
    <mergeCell ref="C154:C155"/>
    <mergeCell ref="C156:D156"/>
    <mergeCell ref="B157:D157"/>
    <mergeCell ref="A91:A101"/>
    <mergeCell ref="B91:B94"/>
    <mergeCell ref="C91:D91"/>
    <mergeCell ref="C92:D92"/>
    <mergeCell ref="C93:D93"/>
    <mergeCell ref="C94:D94"/>
    <mergeCell ref="B95:B100"/>
    <mergeCell ref="C95:C96"/>
    <mergeCell ref="C97:C99"/>
    <mergeCell ref="C100:D100"/>
    <mergeCell ref="B101:D101"/>
    <mergeCell ref="A102:A110"/>
    <mergeCell ref="B102:B104"/>
    <mergeCell ref="C102:D102"/>
    <mergeCell ref="C103:D103"/>
    <mergeCell ref="C104:D104"/>
    <mergeCell ref="B105:B109"/>
    <mergeCell ref="C105:C106"/>
    <mergeCell ref="C107:C108"/>
    <mergeCell ref="C109:D109"/>
    <mergeCell ref="B110:D110"/>
    <mergeCell ref="A122:A130"/>
    <mergeCell ref="B122:B124"/>
    <mergeCell ref="C122:D122"/>
    <mergeCell ref="C124:D124"/>
    <mergeCell ref="B125:B129"/>
    <mergeCell ref="C125:C126"/>
    <mergeCell ref="C127:C128"/>
    <mergeCell ref="C129:D129"/>
    <mergeCell ref="B130:D130"/>
    <mergeCell ref="C123:D123"/>
    <mergeCell ref="A131:A141"/>
    <mergeCell ref="B131:B135"/>
    <mergeCell ref="C131:D131"/>
    <mergeCell ref="C132:D132"/>
    <mergeCell ref="C133:D133"/>
    <mergeCell ref="C134:D134"/>
    <mergeCell ref="C135:D135"/>
    <mergeCell ref="B136:B140"/>
    <mergeCell ref="C136:C137"/>
    <mergeCell ref="C138:C139"/>
    <mergeCell ref="C140:D140"/>
    <mergeCell ref="B141:D141"/>
    <mergeCell ref="B180:D180"/>
    <mergeCell ref="A181:A185"/>
    <mergeCell ref="B181:D181"/>
    <mergeCell ref="B182:B184"/>
    <mergeCell ref="C182:D182"/>
    <mergeCell ref="C183:D183"/>
    <mergeCell ref="C184:D184"/>
    <mergeCell ref="B185:D185"/>
    <mergeCell ref="A175:A179"/>
    <mergeCell ref="B175:D175"/>
    <mergeCell ref="B176:B178"/>
    <mergeCell ref="C176:D176"/>
    <mergeCell ref="C177:D177"/>
    <mergeCell ref="C178:D178"/>
    <mergeCell ref="B179:D179"/>
    <mergeCell ref="A158:A166"/>
    <mergeCell ref="B158:B160"/>
    <mergeCell ref="C159:D159"/>
    <mergeCell ref="C160:D160"/>
    <mergeCell ref="B161:B165"/>
    <mergeCell ref="C161:C162"/>
    <mergeCell ref="C163:C164"/>
    <mergeCell ref="C165:D165"/>
    <mergeCell ref="B166:D166"/>
    <mergeCell ref="C158:D158"/>
  </mergeCells>
  <phoneticPr fontId="8"/>
  <printOptions horizontalCentered="1"/>
  <pageMargins left="0.59055118110236227" right="0.39370078740157483" top="0.39370078740157483" bottom="0.39370078740157483" header="0.19685039370078741" footer="0.19685039370078741"/>
  <pageSetup paperSize="9" scale="83" fitToHeight="0" orientation="portrait" r:id="rId1"/>
  <headerFooter>
    <oddFooter>&amp;C&amp;9&amp;P/&amp;N</oddFooter>
  </headerFooter>
  <rowBreaks count="1" manualBreakCount="1">
    <brk id="9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1"/>
  <sheetViews>
    <sheetView zoomScale="85" zoomScaleNormal="85" workbookViewId="0">
      <selection activeCell="D11" sqref="D11"/>
    </sheetView>
  </sheetViews>
  <sheetFormatPr defaultColWidth="8.83203125" defaultRowHeight="20.25" customHeight="1"/>
  <cols>
    <col min="1" max="1" width="23.33203125" style="13" customWidth="1"/>
    <col min="2" max="6" width="17.58203125" style="13" customWidth="1"/>
    <col min="7" max="7" width="16" style="13" bestFit="1" customWidth="1"/>
    <col min="8" max="8" width="18.83203125" style="13" customWidth="1"/>
    <col min="9" max="16384" width="8.83203125" style="13"/>
  </cols>
  <sheetData>
    <row r="1" spans="1:6" ht="20.25" customHeight="1">
      <c r="A1" s="144" t="s">
        <v>336</v>
      </c>
      <c r="B1" s="145"/>
      <c r="C1" s="145"/>
      <c r="D1" s="145"/>
      <c r="E1" s="145"/>
      <c r="F1" s="145"/>
    </row>
    <row r="2" spans="1:6" ht="20.25" customHeight="1">
      <c r="A2" s="36" t="s">
        <v>404</v>
      </c>
      <c r="B2" s="36"/>
      <c r="C2" s="36"/>
      <c r="D2" s="36"/>
      <c r="E2" s="36"/>
      <c r="F2" s="13" t="s">
        <v>476</v>
      </c>
    </row>
    <row r="3" spans="1:6" ht="20.25" customHeight="1">
      <c r="A3" s="36" t="s">
        <v>376</v>
      </c>
      <c r="B3" s="36"/>
      <c r="C3" s="36"/>
      <c r="D3" s="36"/>
      <c r="E3" s="36"/>
      <c r="F3" s="17" t="s">
        <v>99</v>
      </c>
    </row>
    <row r="4" spans="1:6" ht="20.25" customHeight="1">
      <c r="A4" s="146" t="s">
        <v>69</v>
      </c>
      <c r="B4" s="148" t="s">
        <v>84</v>
      </c>
      <c r="C4" s="148" t="s">
        <v>337</v>
      </c>
      <c r="D4" s="148"/>
      <c r="E4" s="148"/>
      <c r="F4" s="148"/>
    </row>
    <row r="5" spans="1:6" ht="20.25" customHeight="1">
      <c r="A5" s="146"/>
      <c r="B5" s="148"/>
      <c r="C5" s="148" t="s">
        <v>95</v>
      </c>
      <c r="D5" s="148" t="s">
        <v>338</v>
      </c>
      <c r="E5" s="148" t="s">
        <v>94</v>
      </c>
      <c r="F5" s="148" t="s">
        <v>31</v>
      </c>
    </row>
    <row r="6" spans="1:6" ht="20.25" customHeight="1" thickBot="1">
      <c r="A6" s="147"/>
      <c r="B6" s="149"/>
      <c r="C6" s="149"/>
      <c r="D6" s="149"/>
      <c r="E6" s="149"/>
      <c r="F6" s="149"/>
    </row>
    <row r="7" spans="1:6" ht="20.25" customHeight="1" thickTop="1">
      <c r="A7" s="67" t="s">
        <v>195</v>
      </c>
      <c r="B7" s="101">
        <v>169659186498</v>
      </c>
      <c r="C7" s="101">
        <f>C11-C8</f>
        <v>51664223635</v>
      </c>
      <c r="D7" s="101">
        <f>D11-D9-D8</f>
        <v>7415500000</v>
      </c>
      <c r="E7" s="101">
        <f>E11-E9-E8</f>
        <v>94328550421</v>
      </c>
      <c r="F7" s="101">
        <f>B7-C7-D7-E7</f>
        <v>16250912442</v>
      </c>
    </row>
    <row r="8" spans="1:6" ht="20.25" customHeight="1">
      <c r="A8" s="67" t="s">
        <v>339</v>
      </c>
      <c r="B8" s="101">
        <v>11811909707</v>
      </c>
      <c r="C8" s="101">
        <v>4532341000</v>
      </c>
      <c r="D8" s="101">
        <v>2803000000</v>
      </c>
      <c r="E8" s="101">
        <f>B8-C8-D8</f>
        <v>4476568707</v>
      </c>
      <c r="F8" s="101" t="s">
        <v>25</v>
      </c>
    </row>
    <row r="9" spans="1:6" ht="20.25" customHeight="1">
      <c r="A9" s="67" t="s">
        <v>340</v>
      </c>
      <c r="B9" s="101">
        <v>2889171015</v>
      </c>
      <c r="C9" s="101" t="s">
        <v>25</v>
      </c>
      <c r="D9" s="101">
        <v>52000000</v>
      </c>
      <c r="E9" s="101">
        <f>B9-D9</f>
        <v>2837171015</v>
      </c>
      <c r="F9" s="101" t="s">
        <v>25</v>
      </c>
    </row>
    <row r="10" spans="1:6" ht="20.25" customHeight="1">
      <c r="A10" s="67" t="s">
        <v>31</v>
      </c>
      <c r="B10" s="101"/>
      <c r="C10" s="101" t="s">
        <v>25</v>
      </c>
      <c r="D10" s="101" t="s">
        <v>25</v>
      </c>
      <c r="E10" s="101" t="s">
        <v>25</v>
      </c>
      <c r="F10" s="101" t="s">
        <v>25</v>
      </c>
    </row>
    <row r="11" spans="1:6" ht="20.25" customHeight="1">
      <c r="A11" s="68" t="s">
        <v>10</v>
      </c>
      <c r="B11" s="101">
        <f>SUM(B7:B10)</f>
        <v>184360267220</v>
      </c>
      <c r="C11" s="101">
        <v>56196564635</v>
      </c>
      <c r="D11" s="101">
        <v>10270500000</v>
      </c>
      <c r="E11" s="101">
        <v>101642290143</v>
      </c>
      <c r="F11" s="101">
        <f>SUM(F7:F10)</f>
        <v>16250912442</v>
      </c>
    </row>
  </sheetData>
  <mergeCells count="8">
    <mergeCell ref="A1:F1"/>
    <mergeCell ref="A4:A6"/>
    <mergeCell ref="B4:B6"/>
    <mergeCell ref="C4:F4"/>
    <mergeCell ref="C5:C6"/>
    <mergeCell ref="D5:D6"/>
    <mergeCell ref="E5:E6"/>
    <mergeCell ref="F5:F6"/>
  </mergeCells>
  <phoneticPr fontId="8"/>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2"/>
  <sheetViews>
    <sheetView workbookViewId="0">
      <selection activeCell="A9" sqref="A9"/>
    </sheetView>
  </sheetViews>
  <sheetFormatPr defaultColWidth="8.83203125" defaultRowHeight="15"/>
  <cols>
    <col min="1" max="1" width="45.58203125" style="16" customWidth="1"/>
    <col min="2" max="2" width="30.58203125" style="16" customWidth="1"/>
    <col min="3" max="16384" width="8.83203125" style="16"/>
  </cols>
  <sheetData>
    <row r="1" spans="1:2" ht="29">
      <c r="A1" s="1" t="s">
        <v>88</v>
      </c>
    </row>
    <row r="2" spans="1:2" ht="18">
      <c r="A2" s="13" t="s">
        <v>404</v>
      </c>
    </row>
    <row r="3" spans="1:2" ht="18">
      <c r="A3" s="13" t="s">
        <v>476</v>
      </c>
    </row>
    <row r="4" spans="1:2" ht="18">
      <c r="A4" s="13" t="s">
        <v>376</v>
      </c>
    </row>
    <row r="5" spans="1:2" ht="18">
      <c r="B5" s="14" t="s">
        <v>26</v>
      </c>
    </row>
    <row r="6" spans="1:2" ht="22.5" customHeight="1">
      <c r="A6" s="39" t="s">
        <v>27</v>
      </c>
      <c r="B6" s="39" t="s">
        <v>73</v>
      </c>
    </row>
    <row r="7" spans="1:2" ht="18" customHeight="1">
      <c r="A7" s="51" t="s">
        <v>341</v>
      </c>
      <c r="B7" s="37">
        <v>28477486007</v>
      </c>
    </row>
    <row r="8" spans="1:2" ht="18" customHeight="1">
      <c r="A8" s="51" t="s">
        <v>89</v>
      </c>
      <c r="B8" s="37" t="s">
        <v>25</v>
      </c>
    </row>
    <row r="9" spans="1:2" ht="18" customHeight="1">
      <c r="A9" s="51"/>
      <c r="B9" s="37"/>
    </row>
    <row r="10" spans="1:2" ht="18" customHeight="1">
      <c r="A10" s="51"/>
      <c r="B10" s="37"/>
    </row>
    <row r="11" spans="1:2" ht="18" customHeight="1">
      <c r="A11" s="51"/>
      <c r="B11" s="37"/>
    </row>
    <row r="12" spans="1:2" ht="18" customHeight="1">
      <c r="A12" s="42" t="s">
        <v>10</v>
      </c>
      <c r="B12" s="37">
        <v>26435354725</v>
      </c>
    </row>
  </sheetData>
  <phoneticPr fontId="8"/>
  <printOptions horizontalCentered="1"/>
  <pageMargins left="0.59055118110236227" right="0.39370078740157483" top="0.39370078740157483" bottom="0.39370078740157483" header="0.19685039370078741" footer="0.19685039370078741"/>
  <pageSetup paperSize="9" scale="120" fitToHeight="0" orientation="landscape" r:id="rId1"/>
  <headerFooter>
    <oddFooter>&amp;C&amp;9&amp;P/&amp;N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3203125" defaultRowHeight="11"/>
  <cols>
    <col min="1" max="1" width="33.83203125" style="28" customWidth="1"/>
    <col min="2" max="2" width="18.83203125" style="28" customWidth="1"/>
    <col min="3" max="3" width="8.83203125" style="28" hidden="1" customWidth="1"/>
    <col min="4" max="4" width="33.83203125" style="28" customWidth="1"/>
    <col min="5" max="7" width="18.83203125" style="28" customWidth="1"/>
    <col min="8" max="16384" width="8.83203125" style="28"/>
  </cols>
  <sheetData>
    <row r="1" spans="1:5" ht="17.149999999999999" customHeight="1">
      <c r="E1" s="9" t="s">
        <v>98</v>
      </c>
    </row>
    <row r="2" spans="1:5" ht="21">
      <c r="A2" s="150" t="s">
        <v>400</v>
      </c>
      <c r="B2" s="151"/>
      <c r="C2" s="151"/>
      <c r="D2" s="151"/>
      <c r="E2" s="151"/>
    </row>
    <row r="3" spans="1:5" ht="13">
      <c r="A3" s="152" t="s">
        <v>432</v>
      </c>
      <c r="B3" s="151"/>
      <c r="C3" s="151"/>
      <c r="D3" s="151"/>
      <c r="E3" s="151"/>
    </row>
    <row r="4" spans="1:5" ht="13">
      <c r="A4" s="10" t="s">
        <v>404</v>
      </c>
    </row>
    <row r="5" spans="1:5" ht="17.149999999999999" customHeight="1">
      <c r="A5" s="10" t="s">
        <v>376</v>
      </c>
      <c r="E5" s="11" t="s">
        <v>99</v>
      </c>
    </row>
    <row r="6" spans="1:5" ht="27" customHeight="1">
      <c r="A6" s="35" t="s">
        <v>100</v>
      </c>
      <c r="B6" s="35" t="s">
        <v>84</v>
      </c>
      <c r="C6" s="35"/>
      <c r="D6" s="35" t="s">
        <v>100</v>
      </c>
      <c r="E6" s="35" t="s">
        <v>84</v>
      </c>
    </row>
    <row r="7" spans="1:5" ht="17.149999999999999" customHeight="1">
      <c r="A7" s="32" t="s">
        <v>101</v>
      </c>
      <c r="B7" s="34"/>
      <c r="C7" s="34"/>
      <c r="D7" s="32" t="s">
        <v>102</v>
      </c>
      <c r="E7" s="34"/>
    </row>
    <row r="8" spans="1:5" ht="17.149999999999999" customHeight="1">
      <c r="A8" s="32" t="s">
        <v>103</v>
      </c>
      <c r="B8" s="33">
        <v>780633036046</v>
      </c>
      <c r="C8" s="34"/>
      <c r="D8" s="32" t="s">
        <v>104</v>
      </c>
      <c r="E8" s="33">
        <v>288641217085</v>
      </c>
    </row>
    <row r="9" spans="1:5" ht="17.149999999999999" customHeight="1">
      <c r="A9" s="32" t="s">
        <v>105</v>
      </c>
      <c r="B9" s="33">
        <v>752119691828</v>
      </c>
      <c r="C9" s="34"/>
      <c r="D9" s="32" t="s">
        <v>106</v>
      </c>
      <c r="E9" s="33">
        <v>179337358292</v>
      </c>
    </row>
    <row r="10" spans="1:5" ht="17.149999999999999" customHeight="1">
      <c r="A10" s="32" t="s">
        <v>107</v>
      </c>
      <c r="B10" s="33">
        <v>197900573626</v>
      </c>
      <c r="C10" s="34"/>
      <c r="D10" s="32" t="s">
        <v>108</v>
      </c>
      <c r="E10" s="33" t="s">
        <v>25</v>
      </c>
    </row>
    <row r="11" spans="1:5" ht="17.149999999999999" customHeight="1">
      <c r="A11" s="32" t="s">
        <v>109</v>
      </c>
      <c r="B11" s="33">
        <v>68798619403</v>
      </c>
      <c r="C11" s="34"/>
      <c r="D11" s="32" t="s">
        <v>110</v>
      </c>
      <c r="E11" s="33">
        <v>22525149927</v>
      </c>
    </row>
    <row r="12" spans="1:5" ht="17.149999999999999" customHeight="1">
      <c r="A12" s="32" t="s">
        <v>111</v>
      </c>
      <c r="B12" s="33">
        <v>2570880000</v>
      </c>
      <c r="C12" s="34"/>
      <c r="D12" s="32" t="s">
        <v>112</v>
      </c>
      <c r="E12" s="33" t="s">
        <v>25</v>
      </c>
    </row>
    <row r="13" spans="1:5" ht="17.149999999999999" customHeight="1">
      <c r="A13" s="32" t="s">
        <v>113</v>
      </c>
      <c r="B13" s="33">
        <v>262692992919</v>
      </c>
      <c r="C13" s="34"/>
      <c r="D13" s="32" t="s">
        <v>114</v>
      </c>
      <c r="E13" s="33">
        <v>86778708866</v>
      </c>
    </row>
    <row r="14" spans="1:5" ht="17.149999999999999" customHeight="1">
      <c r="A14" s="32" t="s">
        <v>115</v>
      </c>
      <c r="B14" s="33">
        <v>-141858208252</v>
      </c>
      <c r="C14" s="34"/>
      <c r="D14" s="32" t="s">
        <v>116</v>
      </c>
      <c r="E14" s="33">
        <v>23360062550</v>
      </c>
    </row>
    <row r="15" spans="1:5" ht="17.149999999999999" customHeight="1">
      <c r="A15" s="32" t="s">
        <v>117</v>
      </c>
      <c r="B15" s="33">
        <v>29152753967</v>
      </c>
      <c r="C15" s="34"/>
      <c r="D15" s="32" t="s">
        <v>118</v>
      </c>
      <c r="E15" s="33">
        <v>17435386650</v>
      </c>
    </row>
    <row r="16" spans="1:5" ht="17.149999999999999" customHeight="1">
      <c r="A16" s="32" t="s">
        <v>119</v>
      </c>
      <c r="B16" s="33">
        <v>-23753918842</v>
      </c>
      <c r="C16" s="34"/>
      <c r="D16" s="32" t="s">
        <v>120</v>
      </c>
      <c r="E16" s="33">
        <v>2681577435</v>
      </c>
    </row>
    <row r="17" spans="1:5" ht="17.149999999999999" customHeight="1">
      <c r="A17" s="32" t="s">
        <v>121</v>
      </c>
      <c r="B17" s="33">
        <v>925601843</v>
      </c>
      <c r="C17" s="34"/>
      <c r="D17" s="32" t="s">
        <v>122</v>
      </c>
      <c r="E17" s="33" t="s">
        <v>25</v>
      </c>
    </row>
    <row r="18" spans="1:5" ht="17.149999999999999" customHeight="1">
      <c r="A18" s="32" t="s">
        <v>123</v>
      </c>
      <c r="B18" s="33">
        <v>-917771286</v>
      </c>
      <c r="C18" s="34"/>
      <c r="D18" s="32" t="s">
        <v>124</v>
      </c>
      <c r="E18" s="33">
        <v>110068130</v>
      </c>
    </row>
    <row r="19" spans="1:5" ht="17.149999999999999" customHeight="1">
      <c r="A19" s="32" t="s">
        <v>125</v>
      </c>
      <c r="B19" s="33" t="s">
        <v>25</v>
      </c>
      <c r="C19" s="34"/>
      <c r="D19" s="32" t="s">
        <v>126</v>
      </c>
      <c r="E19" s="33" t="s">
        <v>25</v>
      </c>
    </row>
    <row r="20" spans="1:5" ht="17.149999999999999" customHeight="1">
      <c r="A20" s="32" t="s">
        <v>127</v>
      </c>
      <c r="B20" s="33" t="s">
        <v>25</v>
      </c>
      <c r="C20" s="34"/>
      <c r="D20" s="32" t="s">
        <v>128</v>
      </c>
      <c r="E20" s="33">
        <v>1649442057</v>
      </c>
    </row>
    <row r="21" spans="1:5" ht="17.149999999999999" customHeight="1">
      <c r="A21" s="32" t="s">
        <v>129</v>
      </c>
      <c r="B21" s="33" t="s">
        <v>25</v>
      </c>
      <c r="C21" s="34"/>
      <c r="D21" s="32" t="s">
        <v>130</v>
      </c>
      <c r="E21" s="33">
        <v>1212066086</v>
      </c>
    </row>
    <row r="22" spans="1:5" ht="17.149999999999999" customHeight="1">
      <c r="A22" s="32" t="s">
        <v>131</v>
      </c>
      <c r="B22" s="33" t="s">
        <v>25</v>
      </c>
      <c r="C22" s="34"/>
      <c r="D22" s="32" t="s">
        <v>114</v>
      </c>
      <c r="E22" s="33">
        <v>271522192</v>
      </c>
    </row>
    <row r="23" spans="1:5" ht="17.149999999999999" customHeight="1">
      <c r="A23" s="32" t="s">
        <v>132</v>
      </c>
      <c r="B23" s="33" t="s">
        <v>25</v>
      </c>
      <c r="C23" s="34"/>
      <c r="D23" s="29" t="s">
        <v>133</v>
      </c>
      <c r="E23" s="30">
        <v>312001279635</v>
      </c>
    </row>
    <row r="24" spans="1:5" ht="17.149999999999999" customHeight="1">
      <c r="A24" s="32" t="s">
        <v>134</v>
      </c>
      <c r="B24" s="33" t="s">
        <v>25</v>
      </c>
      <c r="C24" s="34"/>
      <c r="D24" s="32" t="s">
        <v>135</v>
      </c>
      <c r="E24" s="34"/>
    </row>
    <row r="25" spans="1:5" ht="17.149999999999999" customHeight="1">
      <c r="A25" s="32" t="s">
        <v>136</v>
      </c>
      <c r="B25" s="33">
        <v>289623874</v>
      </c>
      <c r="C25" s="34"/>
      <c r="D25" s="32" t="s">
        <v>137</v>
      </c>
      <c r="E25" s="33">
        <v>790798602005</v>
      </c>
    </row>
    <row r="26" spans="1:5" ht="17.149999999999999" customHeight="1">
      <c r="A26" s="32" t="s">
        <v>138</v>
      </c>
      <c r="B26" s="33">
        <v>543919171930</v>
      </c>
      <c r="C26" s="34"/>
      <c r="D26" s="32" t="s">
        <v>139</v>
      </c>
      <c r="E26" s="33">
        <v>-293880908067</v>
      </c>
    </row>
    <row r="27" spans="1:5" ht="17.149999999999999" customHeight="1">
      <c r="A27" s="32" t="s">
        <v>109</v>
      </c>
      <c r="B27" s="33">
        <v>54315630077</v>
      </c>
      <c r="C27" s="34"/>
      <c r="D27" s="34"/>
      <c r="E27" s="34"/>
    </row>
    <row r="28" spans="1:5" ht="17.149999999999999" customHeight="1">
      <c r="A28" s="32" t="s">
        <v>113</v>
      </c>
      <c r="B28" s="33">
        <v>12853843029</v>
      </c>
      <c r="C28" s="34"/>
      <c r="D28" s="34"/>
      <c r="E28" s="34"/>
    </row>
    <row r="29" spans="1:5" ht="17.149999999999999" customHeight="1">
      <c r="A29" s="32" t="s">
        <v>115</v>
      </c>
      <c r="B29" s="33">
        <v>-6372243975</v>
      </c>
      <c r="C29" s="34"/>
      <c r="D29" s="34"/>
      <c r="E29" s="34"/>
    </row>
    <row r="30" spans="1:5" ht="17.149999999999999" customHeight="1">
      <c r="A30" s="32" t="s">
        <v>117</v>
      </c>
      <c r="B30" s="33">
        <v>1003148576309</v>
      </c>
      <c r="C30" s="34"/>
      <c r="D30" s="34"/>
      <c r="E30" s="34"/>
    </row>
    <row r="31" spans="1:5" ht="17.149999999999999" customHeight="1">
      <c r="A31" s="32" t="s">
        <v>119</v>
      </c>
      <c r="B31" s="33">
        <v>-528745950048</v>
      </c>
      <c r="C31" s="34"/>
      <c r="D31" s="34"/>
      <c r="E31" s="34"/>
    </row>
    <row r="32" spans="1:5" ht="17.149999999999999" customHeight="1">
      <c r="A32" s="32" t="s">
        <v>132</v>
      </c>
      <c r="B32" s="33">
        <v>4386284</v>
      </c>
      <c r="C32" s="34"/>
      <c r="D32" s="34"/>
      <c r="E32" s="34"/>
    </row>
    <row r="33" spans="1:5" ht="17.149999999999999" customHeight="1">
      <c r="A33" s="32" t="s">
        <v>134</v>
      </c>
      <c r="B33" s="33" t="s">
        <v>25</v>
      </c>
      <c r="C33" s="34"/>
      <c r="D33" s="34"/>
      <c r="E33" s="34"/>
    </row>
    <row r="34" spans="1:5" ht="17.149999999999999" customHeight="1">
      <c r="A34" s="32" t="s">
        <v>136</v>
      </c>
      <c r="B34" s="33">
        <v>8714930254</v>
      </c>
      <c r="C34" s="34"/>
      <c r="D34" s="34"/>
      <c r="E34" s="34"/>
    </row>
    <row r="35" spans="1:5" ht="17.149999999999999" customHeight="1">
      <c r="A35" s="32" t="s">
        <v>140</v>
      </c>
      <c r="B35" s="33">
        <v>53005862618</v>
      </c>
      <c r="C35" s="34"/>
      <c r="D35" s="34"/>
      <c r="E35" s="34"/>
    </row>
    <row r="36" spans="1:5" ht="17.149999999999999" customHeight="1">
      <c r="A36" s="32" t="s">
        <v>141</v>
      </c>
      <c r="B36" s="33">
        <v>-42705916346</v>
      </c>
      <c r="C36" s="34"/>
      <c r="D36" s="34"/>
      <c r="E36" s="34"/>
    </row>
    <row r="37" spans="1:5" ht="17.149999999999999" customHeight="1">
      <c r="A37" s="32" t="s">
        <v>142</v>
      </c>
      <c r="B37" s="33">
        <v>13439631417</v>
      </c>
      <c r="C37" s="34"/>
      <c r="D37" s="34"/>
      <c r="E37" s="34"/>
    </row>
    <row r="38" spans="1:5" ht="17.149999999999999" customHeight="1">
      <c r="A38" s="32" t="s">
        <v>143</v>
      </c>
      <c r="B38" s="33">
        <v>88463764</v>
      </c>
      <c r="C38" s="34"/>
      <c r="D38" s="34"/>
      <c r="E38" s="34"/>
    </row>
    <row r="39" spans="1:5" ht="17.149999999999999" customHeight="1">
      <c r="A39" s="32" t="s">
        <v>144</v>
      </c>
      <c r="B39" s="33">
        <v>13351167653</v>
      </c>
      <c r="C39" s="34"/>
      <c r="D39" s="34"/>
      <c r="E39" s="34"/>
    </row>
    <row r="40" spans="1:5" ht="17.149999999999999" customHeight="1">
      <c r="A40" s="32" t="s">
        <v>145</v>
      </c>
      <c r="B40" s="33">
        <v>15073712801</v>
      </c>
      <c r="C40" s="34"/>
      <c r="D40" s="34"/>
      <c r="E40" s="34"/>
    </row>
    <row r="41" spans="1:5" ht="17.149999999999999" customHeight="1">
      <c r="A41" s="32" t="s">
        <v>146</v>
      </c>
      <c r="B41" s="33">
        <v>2706202775</v>
      </c>
      <c r="C41" s="34"/>
      <c r="D41" s="34"/>
      <c r="E41" s="34"/>
    </row>
    <row r="42" spans="1:5" ht="17.149999999999999" customHeight="1">
      <c r="A42" s="32" t="s">
        <v>147</v>
      </c>
      <c r="B42" s="33">
        <v>300000000</v>
      </c>
      <c r="C42" s="34"/>
      <c r="D42" s="34"/>
      <c r="E42" s="34"/>
    </row>
    <row r="43" spans="1:5" ht="17.149999999999999" customHeight="1">
      <c r="A43" s="32" t="s">
        <v>148</v>
      </c>
      <c r="B43" s="33">
        <v>2406202775</v>
      </c>
      <c r="C43" s="34"/>
      <c r="D43" s="34"/>
      <c r="E43" s="34"/>
    </row>
    <row r="44" spans="1:5" ht="17.149999999999999" customHeight="1">
      <c r="A44" s="32" t="s">
        <v>132</v>
      </c>
      <c r="B44" s="33" t="s">
        <v>25</v>
      </c>
      <c r="C44" s="34"/>
      <c r="D44" s="34"/>
      <c r="E44" s="34"/>
    </row>
    <row r="45" spans="1:5" ht="17.149999999999999" customHeight="1">
      <c r="A45" s="32" t="s">
        <v>149</v>
      </c>
      <c r="B45" s="33" t="s">
        <v>25</v>
      </c>
      <c r="C45" s="34"/>
      <c r="D45" s="34"/>
      <c r="E45" s="34"/>
    </row>
    <row r="46" spans="1:5" ht="17.149999999999999" customHeight="1">
      <c r="A46" s="32" t="s">
        <v>150</v>
      </c>
      <c r="B46" s="33">
        <v>2936869946</v>
      </c>
      <c r="C46" s="34"/>
      <c r="D46" s="34"/>
      <c r="E46" s="34"/>
    </row>
    <row r="47" spans="1:5" ht="17.149999999999999" customHeight="1">
      <c r="A47" s="32" t="s">
        <v>151</v>
      </c>
      <c r="B47" s="33">
        <v>4926935</v>
      </c>
      <c r="C47" s="34"/>
      <c r="D47" s="34"/>
      <c r="E47" s="34"/>
    </row>
    <row r="48" spans="1:5" ht="17.149999999999999" customHeight="1">
      <c r="A48" s="32" t="s">
        <v>152</v>
      </c>
      <c r="B48" s="33">
        <v>9667673008</v>
      </c>
      <c r="C48" s="34"/>
      <c r="D48" s="34"/>
      <c r="E48" s="34"/>
    </row>
    <row r="49" spans="1:5" ht="17.149999999999999" customHeight="1">
      <c r="A49" s="32" t="s">
        <v>153</v>
      </c>
      <c r="B49" s="33" t="s">
        <v>25</v>
      </c>
      <c r="C49" s="34"/>
      <c r="D49" s="34"/>
      <c r="E49" s="34"/>
    </row>
    <row r="50" spans="1:5" ht="17.149999999999999" customHeight="1">
      <c r="A50" s="32" t="s">
        <v>132</v>
      </c>
      <c r="B50" s="33">
        <v>9667673008</v>
      </c>
      <c r="C50" s="34"/>
      <c r="D50" s="34"/>
      <c r="E50" s="34"/>
    </row>
    <row r="51" spans="1:5" ht="17.149999999999999" customHeight="1">
      <c r="A51" s="32" t="s">
        <v>144</v>
      </c>
      <c r="B51" s="33" t="s">
        <v>25</v>
      </c>
      <c r="C51" s="34"/>
      <c r="D51" s="34"/>
      <c r="E51" s="34"/>
    </row>
    <row r="52" spans="1:5" ht="17.149999999999999" customHeight="1">
      <c r="A52" s="32" t="s">
        <v>154</v>
      </c>
      <c r="B52" s="33">
        <v>-241959863</v>
      </c>
      <c r="C52" s="34"/>
      <c r="D52" s="34"/>
      <c r="E52" s="34"/>
    </row>
    <row r="53" spans="1:5" ht="17.149999999999999" customHeight="1">
      <c r="A53" s="32" t="s">
        <v>155</v>
      </c>
      <c r="B53" s="33">
        <v>28285937527</v>
      </c>
      <c r="C53" s="34"/>
      <c r="D53" s="34"/>
      <c r="E53" s="34"/>
    </row>
    <row r="54" spans="1:5" ht="17.149999999999999" customHeight="1">
      <c r="A54" s="32" t="s">
        <v>156</v>
      </c>
      <c r="B54" s="33">
        <v>15692808991</v>
      </c>
      <c r="C54" s="34"/>
      <c r="D54" s="34"/>
      <c r="E54" s="34"/>
    </row>
    <row r="55" spans="1:5" ht="17.149999999999999" customHeight="1">
      <c r="A55" s="32" t="s">
        <v>157</v>
      </c>
      <c r="B55" s="33">
        <v>2255229811</v>
      </c>
      <c r="C55" s="34"/>
      <c r="D55" s="34"/>
      <c r="E55" s="34"/>
    </row>
    <row r="56" spans="1:5" ht="17.149999999999999" customHeight="1">
      <c r="A56" s="32" t="s">
        <v>158</v>
      </c>
      <c r="B56" s="33" t="s">
        <v>25</v>
      </c>
      <c r="C56" s="34"/>
      <c r="D56" s="34"/>
      <c r="E56" s="34"/>
    </row>
    <row r="57" spans="1:5" ht="17.149999999999999" customHeight="1">
      <c r="A57" s="32" t="s">
        <v>159</v>
      </c>
      <c r="B57" s="33">
        <v>10165565959</v>
      </c>
      <c r="C57" s="34"/>
      <c r="D57" s="34"/>
      <c r="E57" s="34"/>
    </row>
    <row r="58" spans="1:5" ht="17.149999999999999" customHeight="1">
      <c r="A58" s="32" t="s">
        <v>160</v>
      </c>
      <c r="B58" s="33">
        <v>8658226663</v>
      </c>
      <c r="C58" s="34"/>
      <c r="D58" s="34"/>
      <c r="E58" s="34"/>
    </row>
    <row r="59" spans="1:5" ht="17.149999999999999" customHeight="1">
      <c r="A59" s="32" t="s">
        <v>161</v>
      </c>
      <c r="B59" s="33">
        <v>1507339296</v>
      </c>
      <c r="C59" s="34"/>
      <c r="D59" s="34"/>
      <c r="E59" s="34"/>
    </row>
    <row r="60" spans="1:5" ht="17.149999999999999" customHeight="1">
      <c r="A60" s="32" t="s">
        <v>162</v>
      </c>
      <c r="B60" s="33">
        <v>93450230</v>
      </c>
      <c r="C60" s="34"/>
      <c r="D60" s="34"/>
      <c r="E60" s="34"/>
    </row>
    <row r="61" spans="1:5" ht="17.149999999999999" customHeight="1">
      <c r="A61" s="32" t="s">
        <v>114</v>
      </c>
      <c r="B61" s="33">
        <v>320409092</v>
      </c>
      <c r="C61" s="34"/>
      <c r="D61" s="34"/>
      <c r="E61" s="34"/>
    </row>
    <row r="62" spans="1:5" ht="17.149999999999999" customHeight="1">
      <c r="A62" s="32" t="s">
        <v>163</v>
      </c>
      <c r="B62" s="33">
        <v>-241526556</v>
      </c>
      <c r="C62" s="34"/>
      <c r="D62" s="29" t="s">
        <v>164</v>
      </c>
      <c r="E62" s="30">
        <v>496917693938</v>
      </c>
    </row>
    <row r="63" spans="1:5" ht="17.149999999999999" customHeight="1">
      <c r="A63" s="29" t="s">
        <v>165</v>
      </c>
      <c r="B63" s="30">
        <v>808918973573</v>
      </c>
      <c r="C63" s="31"/>
      <c r="D63" s="29" t="s">
        <v>166</v>
      </c>
      <c r="E63" s="30">
        <v>808918973573</v>
      </c>
    </row>
    <row r="64" spans="1:5" ht="17.149999999999999" customHeight="1">
      <c r="A64" s="12"/>
      <c r="B64" s="12"/>
      <c r="C64" s="12"/>
      <c r="D64" s="12"/>
      <c r="E64" s="12"/>
    </row>
    <row r="65" spans="1:1">
      <c r="A65" s="3"/>
    </row>
    <row r="66" spans="1:1">
      <c r="A66" s="3"/>
    </row>
    <row r="67" spans="1:1">
      <c r="A67" s="3"/>
    </row>
  </sheetData>
  <mergeCells count="2">
    <mergeCell ref="A2:E2"/>
    <mergeCell ref="A3:E3"/>
  </mergeCells>
  <phoneticPr fontId="8"/>
  <printOptions horizontalCentered="1"/>
  <pageMargins left="0.3888888888888889" right="0.3888888888888889" top="0.3888888888888889" bottom="0.3888888888888889" header="0.19444444444444445" footer="0.19444444444444445"/>
  <pageSetup paperSize="9" scale="7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workbookViewId="0">
      <selection sqref="A1:XFD1048576"/>
    </sheetView>
  </sheetViews>
  <sheetFormatPr defaultColWidth="8.83203125" defaultRowHeight="11"/>
  <cols>
    <col min="1" max="1" width="42.83203125" style="28" customWidth="1"/>
    <col min="2" max="3" width="8.83203125" style="28" hidden="1" customWidth="1"/>
    <col min="4" max="4" width="10.83203125" style="28" customWidth="1"/>
    <col min="5" max="5" width="15.83203125" style="28" customWidth="1"/>
    <col min="6" max="7" width="30.83203125" style="28" customWidth="1"/>
    <col min="8" max="16384" width="8.83203125" style="28"/>
  </cols>
  <sheetData>
    <row r="1" spans="1:5" ht="17.149999999999999" customHeight="1">
      <c r="E1" s="9" t="s">
        <v>167</v>
      </c>
    </row>
    <row r="2" spans="1:5" ht="21">
      <c r="A2" s="150" t="s">
        <v>403</v>
      </c>
      <c r="B2" s="151"/>
      <c r="C2" s="151"/>
      <c r="D2" s="151"/>
      <c r="E2" s="151"/>
    </row>
    <row r="3" spans="1:5" ht="13">
      <c r="A3" s="152" t="s">
        <v>433</v>
      </c>
      <c r="B3" s="151"/>
      <c r="C3" s="151"/>
      <c r="D3" s="151"/>
      <c r="E3" s="151"/>
    </row>
    <row r="4" spans="1:5" ht="13">
      <c r="A4" s="152" t="s">
        <v>434</v>
      </c>
      <c r="B4" s="151"/>
      <c r="C4" s="151"/>
      <c r="D4" s="151"/>
      <c r="E4" s="151"/>
    </row>
    <row r="5" spans="1:5" ht="13">
      <c r="A5" s="10" t="s">
        <v>404</v>
      </c>
    </row>
    <row r="6" spans="1:5" ht="17.149999999999999" customHeight="1">
      <c r="A6" s="10" t="s">
        <v>376</v>
      </c>
      <c r="E6" s="11" t="s">
        <v>99</v>
      </c>
    </row>
    <row r="7" spans="1:5" ht="27" customHeight="1">
      <c r="A7" s="159" t="s">
        <v>100</v>
      </c>
      <c r="B7" s="159"/>
      <c r="C7" s="159"/>
      <c r="D7" s="159" t="s">
        <v>84</v>
      </c>
      <c r="E7" s="159"/>
    </row>
    <row r="8" spans="1:5" ht="17.149999999999999" customHeight="1">
      <c r="A8" s="156" t="s">
        <v>168</v>
      </c>
      <c r="B8" s="156"/>
      <c r="C8" s="156"/>
      <c r="D8" s="157">
        <v>214714420507</v>
      </c>
      <c r="E8" s="158"/>
    </row>
    <row r="9" spans="1:5" ht="17.149999999999999" customHeight="1">
      <c r="A9" s="156" t="s">
        <v>169</v>
      </c>
      <c r="B9" s="156"/>
      <c r="C9" s="156"/>
      <c r="D9" s="157">
        <v>120264907693</v>
      </c>
      <c r="E9" s="158"/>
    </row>
    <row r="10" spans="1:5" ht="17.149999999999999" customHeight="1">
      <c r="A10" s="156" t="s">
        <v>170</v>
      </c>
      <c r="B10" s="156"/>
      <c r="C10" s="156"/>
      <c r="D10" s="157">
        <v>22304504862</v>
      </c>
      <c r="E10" s="158"/>
    </row>
    <row r="11" spans="1:5" ht="17.149999999999999" customHeight="1">
      <c r="A11" s="156" t="s">
        <v>171</v>
      </c>
      <c r="B11" s="156"/>
      <c r="C11" s="156"/>
      <c r="D11" s="157">
        <v>18115139529</v>
      </c>
      <c r="E11" s="158"/>
    </row>
    <row r="12" spans="1:5" ht="17.149999999999999" customHeight="1">
      <c r="A12" s="156" t="s">
        <v>172</v>
      </c>
      <c r="B12" s="156"/>
      <c r="C12" s="156"/>
      <c r="D12" s="157">
        <v>1618298057</v>
      </c>
      <c r="E12" s="158"/>
    </row>
    <row r="13" spans="1:5" ht="17.149999999999999" customHeight="1">
      <c r="A13" s="156" t="s">
        <v>173</v>
      </c>
      <c r="B13" s="156"/>
      <c r="C13" s="156"/>
      <c r="D13" s="157">
        <v>1763805883</v>
      </c>
      <c r="E13" s="158"/>
    </row>
    <row r="14" spans="1:5" ht="17.149999999999999" customHeight="1">
      <c r="A14" s="156" t="s">
        <v>132</v>
      </c>
      <c r="B14" s="156"/>
      <c r="C14" s="156"/>
      <c r="D14" s="157">
        <v>807261393</v>
      </c>
      <c r="E14" s="158"/>
    </row>
    <row r="15" spans="1:5" ht="17.149999999999999" customHeight="1">
      <c r="A15" s="156" t="s">
        <v>174</v>
      </c>
      <c r="B15" s="156"/>
      <c r="C15" s="156"/>
      <c r="D15" s="157">
        <v>64106707235</v>
      </c>
      <c r="E15" s="158"/>
    </row>
    <row r="16" spans="1:5" ht="17.149999999999999" customHeight="1">
      <c r="A16" s="156" t="s">
        <v>175</v>
      </c>
      <c r="B16" s="156"/>
      <c r="C16" s="156"/>
      <c r="D16" s="157">
        <v>31277427844</v>
      </c>
      <c r="E16" s="158"/>
    </row>
    <row r="17" spans="1:5" ht="17.149999999999999" customHeight="1">
      <c r="A17" s="156" t="s">
        <v>176</v>
      </c>
      <c r="B17" s="156"/>
      <c r="C17" s="156"/>
      <c r="D17" s="157">
        <v>2280030092</v>
      </c>
      <c r="E17" s="158"/>
    </row>
    <row r="18" spans="1:5" ht="17.149999999999999" customHeight="1">
      <c r="A18" s="156" t="s">
        <v>177</v>
      </c>
      <c r="B18" s="156"/>
      <c r="C18" s="156"/>
      <c r="D18" s="157">
        <v>30549249299</v>
      </c>
      <c r="E18" s="158"/>
    </row>
    <row r="19" spans="1:5" ht="17.149999999999999" customHeight="1">
      <c r="A19" s="156" t="s">
        <v>132</v>
      </c>
      <c r="B19" s="156"/>
      <c r="C19" s="156"/>
      <c r="D19" s="157" t="s">
        <v>25</v>
      </c>
      <c r="E19" s="158"/>
    </row>
    <row r="20" spans="1:5" ht="17.149999999999999" customHeight="1">
      <c r="A20" s="156" t="s">
        <v>178</v>
      </c>
      <c r="B20" s="156"/>
      <c r="C20" s="156"/>
      <c r="D20" s="157">
        <v>33853695596</v>
      </c>
      <c r="E20" s="158"/>
    </row>
    <row r="21" spans="1:5" ht="17.149999999999999" customHeight="1">
      <c r="A21" s="156" t="s">
        <v>179</v>
      </c>
      <c r="B21" s="156"/>
      <c r="C21" s="156"/>
      <c r="D21" s="157">
        <v>1915429274</v>
      </c>
      <c r="E21" s="158"/>
    </row>
    <row r="22" spans="1:5" ht="17.149999999999999" customHeight="1">
      <c r="A22" s="156" t="s">
        <v>180</v>
      </c>
      <c r="B22" s="156"/>
      <c r="C22" s="156"/>
      <c r="D22" s="157">
        <v>306814328</v>
      </c>
      <c r="E22" s="158"/>
    </row>
    <row r="23" spans="1:5" ht="17.149999999999999" customHeight="1">
      <c r="A23" s="156" t="s">
        <v>132</v>
      </c>
      <c r="B23" s="156"/>
      <c r="C23" s="156"/>
      <c r="D23" s="157">
        <v>31631451994</v>
      </c>
      <c r="E23" s="158"/>
    </row>
    <row r="24" spans="1:5" ht="17.149999999999999" customHeight="1">
      <c r="A24" s="156" t="s">
        <v>181</v>
      </c>
      <c r="B24" s="156"/>
      <c r="C24" s="156"/>
      <c r="D24" s="157">
        <v>94449512814</v>
      </c>
      <c r="E24" s="158"/>
    </row>
    <row r="25" spans="1:5" ht="17.149999999999999" customHeight="1">
      <c r="A25" s="156" t="s">
        <v>182</v>
      </c>
      <c r="B25" s="156"/>
      <c r="C25" s="156"/>
      <c r="D25" s="157">
        <v>28587020244</v>
      </c>
      <c r="E25" s="158"/>
    </row>
    <row r="26" spans="1:5" ht="17.149999999999999" customHeight="1">
      <c r="A26" s="156" t="s">
        <v>183</v>
      </c>
      <c r="B26" s="156"/>
      <c r="C26" s="156"/>
      <c r="D26" s="157">
        <v>65773838367</v>
      </c>
      <c r="E26" s="158"/>
    </row>
    <row r="27" spans="1:5" ht="17.149999999999999" customHeight="1">
      <c r="A27" s="156" t="s">
        <v>184</v>
      </c>
      <c r="B27" s="156"/>
      <c r="C27" s="156"/>
      <c r="D27" s="157" t="s">
        <v>25</v>
      </c>
      <c r="E27" s="158"/>
    </row>
    <row r="28" spans="1:5" ht="17.149999999999999" customHeight="1">
      <c r="A28" s="156" t="s">
        <v>144</v>
      </c>
      <c r="B28" s="156"/>
      <c r="C28" s="156"/>
      <c r="D28" s="157">
        <v>88654203</v>
      </c>
      <c r="E28" s="158"/>
    </row>
    <row r="29" spans="1:5" ht="17.149999999999999" customHeight="1">
      <c r="A29" s="156" t="s">
        <v>185</v>
      </c>
      <c r="B29" s="156"/>
      <c r="C29" s="156"/>
      <c r="D29" s="157">
        <v>54114527307</v>
      </c>
      <c r="E29" s="158"/>
    </row>
    <row r="30" spans="1:5" ht="17.149999999999999" customHeight="1">
      <c r="A30" s="156" t="s">
        <v>186</v>
      </c>
      <c r="B30" s="156"/>
      <c r="C30" s="156"/>
      <c r="D30" s="157">
        <v>52012606135</v>
      </c>
      <c r="E30" s="158"/>
    </row>
    <row r="31" spans="1:5" ht="17.149999999999999" customHeight="1">
      <c r="A31" s="156" t="s">
        <v>114</v>
      </c>
      <c r="B31" s="156"/>
      <c r="C31" s="156"/>
      <c r="D31" s="157">
        <v>2101921172</v>
      </c>
      <c r="E31" s="158"/>
    </row>
    <row r="32" spans="1:5" ht="17.149999999999999" customHeight="1">
      <c r="A32" s="153" t="s">
        <v>187</v>
      </c>
      <c r="B32" s="153"/>
      <c r="C32" s="153"/>
      <c r="D32" s="154">
        <v>160599893200</v>
      </c>
      <c r="E32" s="155"/>
    </row>
    <row r="33" spans="1:5" ht="17.149999999999999" customHeight="1">
      <c r="A33" s="156" t="s">
        <v>188</v>
      </c>
      <c r="B33" s="156"/>
      <c r="C33" s="156"/>
      <c r="D33" s="157">
        <v>653109533</v>
      </c>
      <c r="E33" s="158"/>
    </row>
    <row r="34" spans="1:5" ht="17.149999999999999" customHeight="1">
      <c r="A34" s="156" t="s">
        <v>189</v>
      </c>
      <c r="B34" s="156"/>
      <c r="C34" s="156"/>
      <c r="D34" s="157">
        <v>117716171</v>
      </c>
      <c r="E34" s="158"/>
    </row>
    <row r="35" spans="1:5" ht="17.149999999999999" customHeight="1">
      <c r="A35" s="156" t="s">
        <v>190</v>
      </c>
      <c r="B35" s="156"/>
      <c r="C35" s="156"/>
      <c r="D35" s="157">
        <v>526754542</v>
      </c>
      <c r="E35" s="158"/>
    </row>
    <row r="36" spans="1:5" ht="17.149999999999999" customHeight="1">
      <c r="A36" s="156" t="s">
        <v>191</v>
      </c>
      <c r="B36" s="156"/>
      <c r="C36" s="156"/>
      <c r="D36" s="157" t="s">
        <v>25</v>
      </c>
      <c r="E36" s="158"/>
    </row>
    <row r="37" spans="1:5" ht="17.149999999999999" customHeight="1">
      <c r="A37" s="156" t="s">
        <v>192</v>
      </c>
      <c r="B37" s="156"/>
      <c r="C37" s="156"/>
      <c r="D37" s="157" t="s">
        <v>25</v>
      </c>
      <c r="E37" s="158"/>
    </row>
    <row r="38" spans="1:5" ht="17.149999999999999" customHeight="1">
      <c r="A38" s="156" t="s">
        <v>114</v>
      </c>
      <c r="B38" s="156"/>
      <c r="C38" s="156"/>
      <c r="D38" s="157">
        <v>8638820</v>
      </c>
      <c r="E38" s="158"/>
    </row>
    <row r="39" spans="1:5" ht="17.149999999999999" customHeight="1">
      <c r="A39" s="156" t="s">
        <v>193</v>
      </c>
      <c r="B39" s="156"/>
      <c r="C39" s="156"/>
      <c r="D39" s="157">
        <v>30085152</v>
      </c>
      <c r="E39" s="158"/>
    </row>
    <row r="40" spans="1:5" ht="17.149999999999999" customHeight="1">
      <c r="A40" s="156" t="s">
        <v>194</v>
      </c>
      <c r="B40" s="156"/>
      <c r="C40" s="156"/>
      <c r="D40" s="157">
        <v>24161682</v>
      </c>
      <c r="E40" s="158"/>
    </row>
    <row r="41" spans="1:5" ht="17.149999999999999" customHeight="1">
      <c r="A41" s="156" t="s">
        <v>114</v>
      </c>
      <c r="B41" s="156"/>
      <c r="C41" s="156"/>
      <c r="D41" s="157">
        <v>5923470</v>
      </c>
      <c r="E41" s="158"/>
    </row>
    <row r="42" spans="1:5" ht="17.149999999999999" customHeight="1">
      <c r="A42" s="153" t="s">
        <v>195</v>
      </c>
      <c r="B42" s="153"/>
      <c r="C42" s="153"/>
      <c r="D42" s="154">
        <v>161222917581</v>
      </c>
      <c r="E42" s="155"/>
    </row>
    <row r="43" spans="1:5" ht="17.149999999999999" customHeight="1">
      <c r="A43" s="12"/>
      <c r="B43" s="12"/>
      <c r="C43" s="12"/>
      <c r="D43" s="12"/>
      <c r="E43" s="12"/>
    </row>
    <row r="44" spans="1:5">
      <c r="A44" s="3"/>
    </row>
    <row r="45" spans="1:5">
      <c r="A45" s="3"/>
    </row>
    <row r="46" spans="1:5">
      <c r="A46" s="3"/>
    </row>
  </sheetData>
  <mergeCells count="75">
    <mergeCell ref="A8:C8"/>
    <mergeCell ref="D8:E8"/>
    <mergeCell ref="A2:E2"/>
    <mergeCell ref="A3:E3"/>
    <mergeCell ref="A7:C7"/>
    <mergeCell ref="D7:E7"/>
    <mergeCell ref="A4:E4"/>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42:C42"/>
    <mergeCell ref="D42:E42"/>
    <mergeCell ref="A39:C39"/>
    <mergeCell ref="D39:E39"/>
    <mergeCell ref="A40:C40"/>
    <mergeCell ref="D40:E40"/>
    <mergeCell ref="A41:C41"/>
    <mergeCell ref="D41:E41"/>
  </mergeCells>
  <phoneticPr fontId="8"/>
  <printOptions horizontalCentered="1"/>
  <pageMargins left="0.3888888888888889" right="0.3888888888888889" top="0.3888888888888889" bottom="0.3888888888888889" header="0.19444444444444445" footer="0.194444444444444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7"/>
  <sheetViews>
    <sheetView view="pageBreakPreview" topLeftCell="A3" zoomScaleNormal="100" zoomScaleSheetLayoutView="100" workbookViewId="0">
      <selection activeCell="C11" sqref="C11"/>
    </sheetView>
  </sheetViews>
  <sheetFormatPr defaultColWidth="8.83203125" defaultRowHeight="11"/>
  <cols>
    <col min="1" max="1" width="24" style="56" customWidth="1"/>
    <col min="2" max="11" width="15.83203125" style="56" customWidth="1"/>
    <col min="12" max="16384" width="8.83203125" style="56"/>
  </cols>
  <sheetData>
    <row r="1" spans="1:9" ht="21">
      <c r="A1" s="112" t="s">
        <v>327</v>
      </c>
      <c r="B1" s="112"/>
      <c r="C1" s="112"/>
      <c r="D1" s="112"/>
      <c r="E1" s="112"/>
      <c r="F1" s="112"/>
      <c r="G1" s="112"/>
      <c r="H1" s="112"/>
      <c r="I1" s="112"/>
    </row>
    <row r="2" spans="1:9" ht="13">
      <c r="A2" s="57" t="s">
        <v>404</v>
      </c>
      <c r="B2" s="57"/>
      <c r="C2" s="57"/>
      <c r="D2" s="57"/>
      <c r="E2" s="57"/>
      <c r="F2" s="57"/>
      <c r="G2" s="57"/>
      <c r="H2" s="57"/>
      <c r="I2" s="58" t="s">
        <v>531</v>
      </c>
    </row>
    <row r="3" spans="1:9" ht="13">
      <c r="A3" s="57" t="s">
        <v>376</v>
      </c>
      <c r="B3" s="57"/>
      <c r="C3" s="57"/>
      <c r="D3" s="57"/>
      <c r="E3" s="57"/>
      <c r="F3" s="57"/>
      <c r="G3" s="57"/>
      <c r="H3" s="57"/>
      <c r="I3" s="57"/>
    </row>
    <row r="4" spans="1:9" ht="13">
      <c r="A4" s="57"/>
      <c r="B4" s="57"/>
      <c r="C4" s="57"/>
      <c r="D4" s="57"/>
      <c r="E4" s="57"/>
      <c r="F4" s="57"/>
      <c r="G4" s="57"/>
      <c r="H4" s="57"/>
      <c r="I4" s="58" t="s">
        <v>99</v>
      </c>
    </row>
    <row r="5" spans="1:9" ht="22">
      <c r="A5" s="59" t="s">
        <v>69</v>
      </c>
      <c r="B5" s="60" t="s">
        <v>328</v>
      </c>
      <c r="C5" s="59" t="s">
        <v>329</v>
      </c>
      <c r="D5" s="59" t="s">
        <v>330</v>
      </c>
      <c r="E5" s="59" t="s">
        <v>331</v>
      </c>
      <c r="F5" s="59" t="s">
        <v>332</v>
      </c>
      <c r="G5" s="59" t="s">
        <v>333</v>
      </c>
      <c r="H5" s="59" t="s">
        <v>334</v>
      </c>
      <c r="I5" s="59" t="s">
        <v>10</v>
      </c>
    </row>
    <row r="6" spans="1:9">
      <c r="A6" s="61" t="s">
        <v>316</v>
      </c>
      <c r="B6" s="62">
        <f>+SUM(B7:B15)</f>
        <v>17826944150</v>
      </c>
      <c r="C6" s="62">
        <f t="shared" ref="C6:I6" si="0">+SUM(C7:C15)</f>
        <v>82567385359</v>
      </c>
      <c r="D6" s="62">
        <f t="shared" si="0"/>
        <v>10540459134</v>
      </c>
      <c r="E6" s="62">
        <f t="shared" si="0"/>
        <v>16420206192</v>
      </c>
      <c r="F6" s="62">
        <f t="shared" si="0"/>
        <v>20413373379</v>
      </c>
      <c r="G6" s="62">
        <f t="shared" si="0"/>
        <v>5904455007</v>
      </c>
      <c r="H6" s="62">
        <f>+SUM(H7:H15)</f>
        <v>29525935903</v>
      </c>
      <c r="I6" s="62">
        <f t="shared" si="0"/>
        <v>183198759124</v>
      </c>
    </row>
    <row r="7" spans="1:9">
      <c r="A7" s="61" t="s">
        <v>317</v>
      </c>
      <c r="B7" s="62">
        <v>12114491922</v>
      </c>
      <c r="C7" s="62">
        <v>30446891264</v>
      </c>
      <c r="D7" s="62">
        <v>4205338918</v>
      </c>
      <c r="E7" s="62">
        <v>3791665697</v>
      </c>
      <c r="F7" s="62">
        <v>5745674333</v>
      </c>
      <c r="G7" s="62">
        <v>1218484860</v>
      </c>
      <c r="H7" s="62">
        <v>11032076034</v>
      </c>
      <c r="I7" s="62">
        <f>+SUM(B7:H7)</f>
        <v>68554623028</v>
      </c>
    </row>
    <row r="8" spans="1:9">
      <c r="A8" s="61" t="s">
        <v>318</v>
      </c>
      <c r="B8" s="62" t="s">
        <v>25</v>
      </c>
      <c r="C8" s="62" t="s">
        <v>25</v>
      </c>
      <c r="D8" s="62" t="s">
        <v>25</v>
      </c>
      <c r="E8" s="62" t="s">
        <v>25</v>
      </c>
      <c r="F8" s="62">
        <v>2570880000</v>
      </c>
      <c r="G8" s="62" t="s">
        <v>25</v>
      </c>
      <c r="H8" s="62" t="s">
        <v>25</v>
      </c>
      <c r="I8" s="62">
        <f t="shared" ref="I8:I22" si="1">+SUM(B8:H8)</f>
        <v>2570880000</v>
      </c>
    </row>
    <row r="9" spans="1:9">
      <c r="A9" s="61" t="s">
        <v>319</v>
      </c>
      <c r="B9" s="62">
        <v>5422414608</v>
      </c>
      <c r="C9" s="62">
        <v>50176759029</v>
      </c>
      <c r="D9" s="62">
        <v>6206130474</v>
      </c>
      <c r="E9" s="62">
        <v>12434207517</v>
      </c>
      <c r="F9" s="62">
        <v>10260957890</v>
      </c>
      <c r="G9" s="62">
        <v>3581298576</v>
      </c>
      <c r="H9" s="62">
        <v>18137528672</v>
      </c>
      <c r="I9" s="62">
        <f t="shared" si="1"/>
        <v>106219296766</v>
      </c>
    </row>
    <row r="10" spans="1:9">
      <c r="A10" s="61" t="s">
        <v>320</v>
      </c>
      <c r="B10" s="62">
        <v>91737618</v>
      </c>
      <c r="C10" s="62">
        <v>1786551974</v>
      </c>
      <c r="D10" s="62">
        <v>128989742</v>
      </c>
      <c r="E10" s="62">
        <v>180820238</v>
      </c>
      <c r="F10" s="62">
        <v>714983320</v>
      </c>
      <c r="G10" s="62">
        <v>790373211</v>
      </c>
      <c r="H10" s="62">
        <v>289318744</v>
      </c>
      <c r="I10" s="62">
        <f t="shared" si="1"/>
        <v>3982774847</v>
      </c>
    </row>
    <row r="11" spans="1:9">
      <c r="A11" s="61" t="s">
        <v>321</v>
      </c>
      <c r="B11" s="62">
        <v>2</v>
      </c>
      <c r="C11" s="62" t="s">
        <v>25</v>
      </c>
      <c r="D11" s="62" t="s">
        <v>25</v>
      </c>
      <c r="E11" s="62" t="s">
        <v>25</v>
      </c>
      <c r="F11" s="62">
        <v>7649237</v>
      </c>
      <c r="G11" s="62" t="s">
        <v>25</v>
      </c>
      <c r="H11" s="62" t="s">
        <v>25</v>
      </c>
      <c r="I11" s="62">
        <f t="shared" si="1"/>
        <v>7649239</v>
      </c>
    </row>
    <row r="12" spans="1:9">
      <c r="A12" s="61" t="s">
        <v>322</v>
      </c>
      <c r="B12" s="62" t="s">
        <v>25</v>
      </c>
      <c r="C12" s="62" t="s">
        <v>25</v>
      </c>
      <c r="D12" s="62" t="s">
        <v>25</v>
      </c>
      <c r="E12" s="62" t="s">
        <v>25</v>
      </c>
      <c r="F12" s="62" t="s">
        <v>25</v>
      </c>
      <c r="G12" s="62" t="s">
        <v>25</v>
      </c>
      <c r="H12" s="62" t="s">
        <v>25</v>
      </c>
      <c r="I12" s="62">
        <f t="shared" si="1"/>
        <v>0</v>
      </c>
    </row>
    <row r="13" spans="1:9">
      <c r="A13" s="61" t="s">
        <v>323</v>
      </c>
      <c r="B13" s="62" t="s">
        <v>25</v>
      </c>
      <c r="C13" s="62" t="s">
        <v>25</v>
      </c>
      <c r="D13" s="62" t="s">
        <v>25</v>
      </c>
      <c r="E13" s="62" t="s">
        <v>25</v>
      </c>
      <c r="F13" s="62" t="s">
        <v>25</v>
      </c>
      <c r="G13" s="62" t="s">
        <v>25</v>
      </c>
      <c r="H13" s="62" t="s">
        <v>25</v>
      </c>
      <c r="I13" s="62">
        <f t="shared" si="1"/>
        <v>0</v>
      </c>
    </row>
    <row r="14" spans="1:9">
      <c r="A14" s="61" t="s">
        <v>455</v>
      </c>
      <c r="B14" s="62" t="s">
        <v>25</v>
      </c>
      <c r="C14" s="62" t="s">
        <v>25</v>
      </c>
      <c r="D14" s="62" t="s">
        <v>25</v>
      </c>
      <c r="E14" s="62" t="s">
        <v>25</v>
      </c>
      <c r="F14" s="62" t="s">
        <v>25</v>
      </c>
      <c r="G14" s="62" t="s">
        <v>25</v>
      </c>
      <c r="H14" s="62" t="s">
        <v>25</v>
      </c>
      <c r="I14" s="62">
        <f t="shared" si="1"/>
        <v>0</v>
      </c>
    </row>
    <row r="15" spans="1:9">
      <c r="A15" s="61" t="s">
        <v>324</v>
      </c>
      <c r="B15" s="62">
        <v>198300000</v>
      </c>
      <c r="C15" s="62">
        <v>157183092</v>
      </c>
      <c r="D15" s="62" t="s">
        <v>25</v>
      </c>
      <c r="E15" s="62">
        <v>13512740</v>
      </c>
      <c r="F15" s="62">
        <v>1113228599</v>
      </c>
      <c r="G15" s="62">
        <v>314298360</v>
      </c>
      <c r="H15" s="62">
        <v>67012453</v>
      </c>
      <c r="I15" s="62">
        <f t="shared" si="1"/>
        <v>1863535244</v>
      </c>
    </row>
    <row r="16" spans="1:9">
      <c r="A16" s="61" t="s">
        <v>325</v>
      </c>
      <c r="B16" s="62">
        <f>SUM(B17:B21)</f>
        <v>622235123594</v>
      </c>
      <c r="C16" s="62">
        <f t="shared" ref="C16:H16" si="2">SUM(C17:C21)</f>
        <v>25452338</v>
      </c>
      <c r="D16" s="62">
        <f t="shared" si="2"/>
        <v>4978475</v>
      </c>
      <c r="E16" s="62">
        <f t="shared" si="2"/>
        <v>134953602</v>
      </c>
      <c r="F16" s="62">
        <f t="shared" si="2"/>
        <v>15451102789</v>
      </c>
      <c r="G16" s="62">
        <f t="shared" si="2"/>
        <v>13974003</v>
      </c>
      <c r="H16" s="62">
        <f t="shared" si="2"/>
        <v>258591696</v>
      </c>
      <c r="I16" s="62">
        <f>SUM(I17:I21)</f>
        <v>638124176497</v>
      </c>
    </row>
    <row r="17" spans="1:9">
      <c r="A17" s="61" t="s">
        <v>317</v>
      </c>
      <c r="B17" s="62">
        <v>52738595807</v>
      </c>
      <c r="C17" s="62">
        <v>5377900</v>
      </c>
      <c r="D17" s="62" t="s">
        <v>25</v>
      </c>
      <c r="E17" s="62">
        <v>10517136</v>
      </c>
      <c r="F17" s="62">
        <v>7164610123</v>
      </c>
      <c r="G17" s="62">
        <v>13195003</v>
      </c>
      <c r="H17" s="62">
        <v>258324028</v>
      </c>
      <c r="I17" s="62">
        <f t="shared" si="1"/>
        <v>60190619997</v>
      </c>
    </row>
    <row r="18" spans="1:9">
      <c r="A18" s="61" t="s">
        <v>319</v>
      </c>
      <c r="B18" s="62">
        <v>8406433993</v>
      </c>
      <c r="C18" s="62">
        <v>15227302</v>
      </c>
      <c r="D18" s="62" t="s">
        <v>25</v>
      </c>
      <c r="E18" s="62">
        <v>3505261</v>
      </c>
      <c r="F18" s="62">
        <v>4381962</v>
      </c>
      <c r="G18" s="62" t="s">
        <v>25</v>
      </c>
      <c r="H18" s="62">
        <v>1</v>
      </c>
      <c r="I18" s="62">
        <f t="shared" si="1"/>
        <v>8429548519</v>
      </c>
    </row>
    <row r="19" spans="1:9">
      <c r="A19" s="61" t="s">
        <v>320</v>
      </c>
      <c r="B19" s="62">
        <v>550507576755</v>
      </c>
      <c r="C19" s="62">
        <v>4847136</v>
      </c>
      <c r="D19" s="62">
        <v>4978475</v>
      </c>
      <c r="E19" s="62">
        <v>102673167</v>
      </c>
      <c r="F19" s="62">
        <v>8254271597</v>
      </c>
      <c r="G19" s="62" t="s">
        <v>25</v>
      </c>
      <c r="H19" s="62">
        <v>267667</v>
      </c>
      <c r="I19" s="62">
        <f t="shared" si="1"/>
        <v>558874614797</v>
      </c>
    </row>
    <row r="20" spans="1:9">
      <c r="A20" s="61" t="s">
        <v>455</v>
      </c>
      <c r="B20" s="62">
        <v>33575352</v>
      </c>
      <c r="C20" s="62" t="s">
        <v>25</v>
      </c>
      <c r="D20" s="62" t="s">
        <v>25</v>
      </c>
      <c r="E20" s="62" t="s">
        <v>25</v>
      </c>
      <c r="F20" s="62" t="s">
        <v>25</v>
      </c>
      <c r="G20" s="62" t="s">
        <v>25</v>
      </c>
      <c r="H20" s="62" t="s">
        <v>25</v>
      </c>
      <c r="I20" s="62">
        <f t="shared" si="1"/>
        <v>33575352</v>
      </c>
    </row>
    <row r="21" spans="1:9">
      <c r="A21" s="61" t="s">
        <v>324</v>
      </c>
      <c r="B21" s="62">
        <v>10548941687</v>
      </c>
      <c r="C21" s="62" t="s">
        <v>25</v>
      </c>
      <c r="D21" s="62" t="s">
        <v>25</v>
      </c>
      <c r="E21" s="62">
        <v>18258038</v>
      </c>
      <c r="F21" s="62">
        <v>27839107</v>
      </c>
      <c r="G21" s="62">
        <v>779000</v>
      </c>
      <c r="H21" s="62" t="s">
        <v>25</v>
      </c>
      <c r="I21" s="62">
        <f t="shared" si="1"/>
        <v>10595817832</v>
      </c>
    </row>
    <row r="22" spans="1:9">
      <c r="A22" s="61" t="s">
        <v>326</v>
      </c>
      <c r="B22" s="62">
        <v>9216399260</v>
      </c>
      <c r="C22" s="62">
        <v>244496173</v>
      </c>
      <c r="D22" s="62">
        <v>37122336</v>
      </c>
      <c r="E22" s="62">
        <v>31455735</v>
      </c>
      <c r="F22" s="62">
        <v>1112639891</v>
      </c>
      <c r="G22" s="62">
        <v>459563790</v>
      </c>
      <c r="H22" s="62">
        <v>158082085</v>
      </c>
      <c r="I22" s="62">
        <f t="shared" si="1"/>
        <v>11259759270</v>
      </c>
    </row>
    <row r="23" spans="1:9">
      <c r="A23" s="61" t="s">
        <v>10</v>
      </c>
      <c r="B23" s="62">
        <f>+B6+B16+B22</f>
        <v>649278467004</v>
      </c>
      <c r="C23" s="62">
        <f t="shared" ref="C23:H23" si="3">+C6+C16+C22</f>
        <v>82837333870</v>
      </c>
      <c r="D23" s="62">
        <f t="shared" si="3"/>
        <v>10582559945</v>
      </c>
      <c r="E23" s="62">
        <f t="shared" si="3"/>
        <v>16586615529</v>
      </c>
      <c r="F23" s="62">
        <f t="shared" si="3"/>
        <v>36977116059</v>
      </c>
      <c r="G23" s="62">
        <f t="shared" si="3"/>
        <v>6377992800</v>
      </c>
      <c r="H23" s="62">
        <f t="shared" si="3"/>
        <v>29942609684</v>
      </c>
      <c r="I23" s="62">
        <f>+I6+I16+I22</f>
        <v>832582694891</v>
      </c>
    </row>
    <row r="25" spans="1:9">
      <c r="A25" s="56" t="s">
        <v>532</v>
      </c>
      <c r="B25" s="56" t="s">
        <v>533</v>
      </c>
      <c r="F25" s="56" t="s">
        <v>534</v>
      </c>
    </row>
    <row r="26" spans="1:9">
      <c r="B26" s="56" t="s">
        <v>535</v>
      </c>
      <c r="F26" s="56" t="s">
        <v>536</v>
      </c>
    </row>
    <row r="27" spans="1:9">
      <c r="B27" s="56" t="s">
        <v>537</v>
      </c>
    </row>
  </sheetData>
  <mergeCells count="1">
    <mergeCell ref="A1:I1"/>
  </mergeCells>
  <phoneticPr fontId="8"/>
  <printOptions horizontalCentered="1"/>
  <pageMargins left="0.59055118110236227" right="0.39370078740157483" top="0.39370078740157483" bottom="0.39370078740157483" header="0.19685039370078741" footer="0.19685039370078741"/>
  <pageSetup paperSize="9" scale="83" fitToHeight="0"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3203125" defaultRowHeight="11"/>
  <cols>
    <col min="1" max="1" width="30.83203125" style="28" customWidth="1"/>
    <col min="2" max="7" width="18.83203125" style="28" customWidth="1"/>
    <col min="8" max="16384" width="8.83203125" style="28"/>
  </cols>
  <sheetData>
    <row r="1" spans="1:5" ht="17.149999999999999" customHeight="1">
      <c r="E1" s="9" t="s">
        <v>196</v>
      </c>
    </row>
    <row r="2" spans="1:5" ht="21">
      <c r="A2" s="150" t="s">
        <v>402</v>
      </c>
      <c r="B2" s="151"/>
      <c r="C2" s="151"/>
      <c r="D2" s="151"/>
      <c r="E2" s="151"/>
    </row>
    <row r="3" spans="1:5" ht="13">
      <c r="A3" s="152" t="s">
        <v>433</v>
      </c>
      <c r="B3" s="151"/>
      <c r="C3" s="151"/>
      <c r="D3" s="151"/>
      <c r="E3" s="151"/>
    </row>
    <row r="4" spans="1:5" ht="13">
      <c r="A4" s="152" t="s">
        <v>434</v>
      </c>
      <c r="B4" s="151"/>
      <c r="C4" s="151"/>
      <c r="D4" s="151"/>
      <c r="E4" s="151"/>
    </row>
    <row r="5" spans="1:5" ht="13">
      <c r="A5" s="10" t="s">
        <v>404</v>
      </c>
    </row>
    <row r="6" spans="1:5" ht="17.149999999999999" customHeight="1">
      <c r="A6" s="10" t="s">
        <v>376</v>
      </c>
      <c r="E6" s="11" t="s">
        <v>99</v>
      </c>
    </row>
    <row r="7" spans="1:5" ht="27" customHeight="1">
      <c r="A7" s="35" t="s">
        <v>100</v>
      </c>
      <c r="B7" s="35" t="s">
        <v>10</v>
      </c>
      <c r="C7" s="35" t="s">
        <v>197</v>
      </c>
      <c r="D7" s="35" t="s">
        <v>198</v>
      </c>
      <c r="E7" s="35"/>
    </row>
    <row r="8" spans="1:5" ht="17.149999999999999" customHeight="1">
      <c r="A8" s="29" t="s">
        <v>199</v>
      </c>
      <c r="B8" s="30">
        <v>509502500799</v>
      </c>
      <c r="C8" s="30">
        <v>806751428467</v>
      </c>
      <c r="D8" s="30">
        <v>-297248927668</v>
      </c>
      <c r="E8" s="31"/>
    </row>
    <row r="9" spans="1:5" ht="17.149999999999999" customHeight="1">
      <c r="A9" s="32" t="s">
        <v>200</v>
      </c>
      <c r="B9" s="33">
        <v>-161222917581</v>
      </c>
      <c r="C9" s="34"/>
      <c r="D9" s="33">
        <v>-161222917581</v>
      </c>
      <c r="E9" s="34"/>
    </row>
    <row r="10" spans="1:5" ht="17.149999999999999" customHeight="1">
      <c r="A10" s="32" t="s">
        <v>201</v>
      </c>
      <c r="B10" s="33">
        <v>147295967500</v>
      </c>
      <c r="C10" s="34"/>
      <c r="D10" s="33">
        <v>147295967500</v>
      </c>
      <c r="E10" s="34"/>
    </row>
    <row r="11" spans="1:5" ht="17.149999999999999" customHeight="1">
      <c r="A11" s="32" t="s">
        <v>202</v>
      </c>
      <c r="B11" s="33">
        <v>92582230558</v>
      </c>
      <c r="C11" s="34"/>
      <c r="D11" s="33">
        <v>92582230558</v>
      </c>
      <c r="E11" s="34"/>
    </row>
    <row r="12" spans="1:5" ht="17.149999999999999" customHeight="1">
      <c r="A12" s="32" t="s">
        <v>203</v>
      </c>
      <c r="B12" s="33">
        <v>54713736942</v>
      </c>
      <c r="C12" s="34"/>
      <c r="D12" s="33">
        <v>54713736942</v>
      </c>
      <c r="E12" s="34"/>
    </row>
    <row r="13" spans="1:5" ht="17.149999999999999" customHeight="1">
      <c r="A13" s="29" t="s">
        <v>204</v>
      </c>
      <c r="B13" s="30">
        <v>-13926950081</v>
      </c>
      <c r="C13" s="31"/>
      <c r="D13" s="30">
        <v>-13926950081</v>
      </c>
      <c r="E13" s="31"/>
    </row>
    <row r="14" spans="1:5" ht="17.149999999999999" customHeight="1">
      <c r="A14" s="32" t="s">
        <v>205</v>
      </c>
      <c r="B14" s="34"/>
      <c r="C14" s="33">
        <v>-15758719914</v>
      </c>
      <c r="D14" s="33">
        <v>15758719914</v>
      </c>
      <c r="E14" s="34"/>
    </row>
    <row r="15" spans="1:5" ht="17.149999999999999" customHeight="1">
      <c r="A15" s="32" t="s">
        <v>206</v>
      </c>
      <c r="B15" s="34"/>
      <c r="C15" s="33">
        <v>18144675380</v>
      </c>
      <c r="D15" s="33">
        <v>-18144675380</v>
      </c>
      <c r="E15" s="34"/>
    </row>
    <row r="16" spans="1:5" ht="17.149999999999999" customHeight="1">
      <c r="A16" s="32" t="s">
        <v>207</v>
      </c>
      <c r="B16" s="34"/>
      <c r="C16" s="33">
        <v>-30746511639</v>
      </c>
      <c r="D16" s="33">
        <v>30746511639</v>
      </c>
      <c r="E16" s="34"/>
    </row>
    <row r="17" spans="1:5" ht="17.149999999999999" customHeight="1">
      <c r="A17" s="32" t="s">
        <v>208</v>
      </c>
      <c r="B17" s="34"/>
      <c r="C17" s="33">
        <v>1479145208</v>
      </c>
      <c r="D17" s="33">
        <v>-1479145208</v>
      </c>
      <c r="E17" s="34"/>
    </row>
    <row r="18" spans="1:5" ht="17.149999999999999" customHeight="1">
      <c r="A18" s="32" t="s">
        <v>209</v>
      </c>
      <c r="B18" s="34"/>
      <c r="C18" s="33">
        <v>-4636028863</v>
      </c>
      <c r="D18" s="33">
        <v>4636028863</v>
      </c>
      <c r="E18" s="34"/>
    </row>
    <row r="19" spans="1:5" ht="17.149999999999999" customHeight="1">
      <c r="A19" s="32" t="s">
        <v>210</v>
      </c>
      <c r="B19" s="33" t="s">
        <v>25</v>
      </c>
      <c r="C19" s="33" t="s">
        <v>25</v>
      </c>
      <c r="D19" s="34"/>
      <c r="E19" s="34"/>
    </row>
    <row r="20" spans="1:5" ht="17.149999999999999" customHeight="1">
      <c r="A20" s="32" t="s">
        <v>211</v>
      </c>
      <c r="B20" s="33">
        <v>-194106548</v>
      </c>
      <c r="C20" s="33">
        <v>-194106548</v>
      </c>
      <c r="D20" s="34"/>
      <c r="E20" s="34"/>
    </row>
    <row r="21" spans="1:5" ht="17.149999999999999" customHeight="1">
      <c r="A21" s="32" t="s">
        <v>212</v>
      </c>
      <c r="B21" s="33">
        <v>1536249768</v>
      </c>
      <c r="C21" s="33" t="s">
        <v>25</v>
      </c>
      <c r="D21" s="33">
        <v>1536249768</v>
      </c>
      <c r="E21" s="34"/>
    </row>
    <row r="22" spans="1:5" ht="17.149999999999999" customHeight="1">
      <c r="A22" s="29" t="s">
        <v>213</v>
      </c>
      <c r="B22" s="30">
        <v>-12584806861</v>
      </c>
      <c r="C22" s="30">
        <v>-15952826462</v>
      </c>
      <c r="D22" s="30">
        <v>3368019601</v>
      </c>
      <c r="E22" s="31"/>
    </row>
    <row r="23" spans="1:5" ht="17.149999999999999" customHeight="1">
      <c r="A23" s="29" t="s">
        <v>214</v>
      </c>
      <c r="B23" s="30">
        <v>496917693938</v>
      </c>
      <c r="C23" s="30">
        <v>790798602005</v>
      </c>
      <c r="D23" s="30">
        <v>-293880908067</v>
      </c>
      <c r="E23" s="31"/>
    </row>
    <row r="24" spans="1:5" ht="17.149999999999999" customHeight="1">
      <c r="A24" s="12"/>
      <c r="B24" s="12"/>
      <c r="C24" s="12"/>
      <c r="D24" s="12"/>
      <c r="E24" s="12"/>
    </row>
    <row r="25" spans="1:5">
      <c r="A25" s="3"/>
    </row>
    <row r="26" spans="1:5">
      <c r="A26" s="3"/>
    </row>
    <row r="27" spans="1:5">
      <c r="A27" s="3"/>
    </row>
  </sheetData>
  <mergeCells count="3">
    <mergeCell ref="A2:E2"/>
    <mergeCell ref="A3:E3"/>
    <mergeCell ref="A4:E4"/>
  </mergeCells>
  <phoneticPr fontId="8"/>
  <printOptions horizontalCentered="1"/>
  <pageMargins left="0.3888888888888889" right="0.3888888888888889" top="0.3888888888888889" bottom="0.3888888888888889" header="0.19444444444444445" footer="0.19444444444444445"/>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3203125" defaultRowHeight="11"/>
  <cols>
    <col min="1" max="1" width="42.83203125" style="28" customWidth="1"/>
    <col min="2" max="3" width="8.83203125" style="28" hidden="1" customWidth="1"/>
    <col min="4" max="4" width="10.83203125" style="28" customWidth="1"/>
    <col min="5" max="5" width="15.83203125" style="28" customWidth="1"/>
    <col min="6" max="7" width="30.83203125" style="28" customWidth="1"/>
    <col min="8" max="16384" width="8.83203125" style="28"/>
  </cols>
  <sheetData>
    <row r="1" spans="1:5" ht="17.149999999999999" customHeight="1">
      <c r="E1" s="9" t="s">
        <v>215</v>
      </c>
    </row>
    <row r="2" spans="1:5" ht="21">
      <c r="A2" s="150" t="s">
        <v>401</v>
      </c>
      <c r="B2" s="151"/>
      <c r="C2" s="151"/>
      <c r="D2" s="151"/>
      <c r="E2" s="151"/>
    </row>
    <row r="3" spans="1:5" ht="13">
      <c r="A3" s="152" t="s">
        <v>433</v>
      </c>
      <c r="B3" s="151"/>
      <c r="C3" s="151"/>
      <c r="D3" s="151"/>
      <c r="E3" s="151"/>
    </row>
    <row r="4" spans="1:5" ht="13">
      <c r="A4" s="152" t="s">
        <v>434</v>
      </c>
      <c r="B4" s="151"/>
      <c r="C4" s="151"/>
      <c r="D4" s="151"/>
      <c r="E4" s="151"/>
    </row>
    <row r="5" spans="1:5" ht="13">
      <c r="A5" s="10" t="s">
        <v>404</v>
      </c>
    </row>
    <row r="6" spans="1:5" ht="17.149999999999999" customHeight="1">
      <c r="A6" s="10" t="s">
        <v>376</v>
      </c>
      <c r="E6" s="11" t="s">
        <v>99</v>
      </c>
    </row>
    <row r="7" spans="1:5" ht="27" customHeight="1">
      <c r="A7" s="159" t="s">
        <v>100</v>
      </c>
      <c r="B7" s="159"/>
      <c r="C7" s="159"/>
      <c r="D7" s="159" t="s">
        <v>84</v>
      </c>
      <c r="E7" s="159"/>
    </row>
    <row r="8" spans="1:5" ht="17.149999999999999" customHeight="1">
      <c r="A8" s="156" t="s">
        <v>216</v>
      </c>
      <c r="B8" s="156"/>
      <c r="C8" s="156"/>
      <c r="D8" s="158"/>
      <c r="E8" s="158"/>
    </row>
    <row r="9" spans="1:5" ht="17.149999999999999" customHeight="1">
      <c r="A9" s="156" t="s">
        <v>217</v>
      </c>
      <c r="B9" s="156"/>
      <c r="C9" s="156"/>
      <c r="D9" s="157">
        <v>184781952811</v>
      </c>
      <c r="E9" s="158"/>
    </row>
    <row r="10" spans="1:5" ht="17.149999999999999" customHeight="1">
      <c r="A10" s="156" t="s">
        <v>218</v>
      </c>
      <c r="B10" s="156"/>
      <c r="C10" s="156"/>
      <c r="D10" s="157">
        <v>88219376889</v>
      </c>
      <c r="E10" s="158"/>
    </row>
    <row r="11" spans="1:5" ht="17.149999999999999" customHeight="1">
      <c r="A11" s="156" t="s">
        <v>219</v>
      </c>
      <c r="B11" s="156"/>
      <c r="C11" s="156"/>
      <c r="D11" s="157">
        <v>20518312461</v>
      </c>
      <c r="E11" s="158"/>
    </row>
    <row r="12" spans="1:5" ht="17.149999999999999" customHeight="1">
      <c r="A12" s="156" t="s">
        <v>220</v>
      </c>
      <c r="B12" s="156"/>
      <c r="C12" s="156"/>
      <c r="D12" s="157">
        <v>34059756368</v>
      </c>
      <c r="E12" s="158"/>
    </row>
    <row r="13" spans="1:5" ht="17.149999999999999" customHeight="1">
      <c r="A13" s="156" t="s">
        <v>221</v>
      </c>
      <c r="B13" s="156"/>
      <c r="C13" s="156"/>
      <c r="D13" s="157">
        <v>1915503838</v>
      </c>
      <c r="E13" s="158"/>
    </row>
    <row r="14" spans="1:5" ht="17.149999999999999" customHeight="1">
      <c r="A14" s="156" t="s">
        <v>222</v>
      </c>
      <c r="B14" s="156"/>
      <c r="C14" s="156"/>
      <c r="D14" s="157">
        <v>31725804222</v>
      </c>
      <c r="E14" s="158"/>
    </row>
    <row r="15" spans="1:5" ht="17.149999999999999" customHeight="1">
      <c r="A15" s="156" t="s">
        <v>223</v>
      </c>
      <c r="B15" s="156"/>
      <c r="C15" s="156"/>
      <c r="D15" s="157">
        <v>96562575922</v>
      </c>
      <c r="E15" s="158"/>
    </row>
    <row r="16" spans="1:5" ht="17.149999999999999" customHeight="1">
      <c r="A16" s="156" t="s">
        <v>224</v>
      </c>
      <c r="B16" s="156"/>
      <c r="C16" s="156"/>
      <c r="D16" s="157">
        <v>30700083352</v>
      </c>
      <c r="E16" s="158"/>
    </row>
    <row r="17" spans="1:5" ht="17.149999999999999" customHeight="1">
      <c r="A17" s="156" t="s">
        <v>225</v>
      </c>
      <c r="B17" s="156"/>
      <c r="C17" s="156"/>
      <c r="D17" s="157">
        <v>65773838367</v>
      </c>
      <c r="E17" s="158"/>
    </row>
    <row r="18" spans="1:5" ht="17.149999999999999" customHeight="1">
      <c r="A18" s="156" t="s">
        <v>226</v>
      </c>
      <c r="B18" s="156"/>
      <c r="C18" s="156"/>
      <c r="D18" s="157" t="s">
        <v>25</v>
      </c>
      <c r="E18" s="158"/>
    </row>
    <row r="19" spans="1:5" ht="17.149999999999999" customHeight="1">
      <c r="A19" s="156" t="s">
        <v>222</v>
      </c>
      <c r="B19" s="156"/>
      <c r="C19" s="156"/>
      <c r="D19" s="157">
        <v>88654203</v>
      </c>
      <c r="E19" s="158"/>
    </row>
    <row r="20" spans="1:5" ht="17.149999999999999" customHeight="1">
      <c r="A20" s="156" t="s">
        <v>227</v>
      </c>
      <c r="B20" s="156"/>
      <c r="C20" s="156"/>
      <c r="D20" s="157">
        <v>198097934324</v>
      </c>
      <c r="E20" s="158"/>
    </row>
    <row r="21" spans="1:5" ht="17.149999999999999" customHeight="1">
      <c r="A21" s="156" t="s">
        <v>228</v>
      </c>
      <c r="B21" s="156"/>
      <c r="C21" s="156"/>
      <c r="D21" s="157">
        <v>92096484179</v>
      </c>
      <c r="E21" s="158"/>
    </row>
    <row r="22" spans="1:5" ht="17.149999999999999" customHeight="1">
      <c r="A22" s="156" t="s">
        <v>229</v>
      </c>
      <c r="B22" s="156"/>
      <c r="C22" s="156"/>
      <c r="D22" s="157">
        <v>51736683986</v>
      </c>
      <c r="E22" s="158"/>
    </row>
    <row r="23" spans="1:5" ht="17.149999999999999" customHeight="1">
      <c r="A23" s="156" t="s">
        <v>230</v>
      </c>
      <c r="B23" s="156"/>
      <c r="C23" s="156"/>
      <c r="D23" s="157">
        <v>52147513087</v>
      </c>
      <c r="E23" s="158"/>
    </row>
    <row r="24" spans="1:5" ht="17.149999999999999" customHeight="1">
      <c r="A24" s="156" t="s">
        <v>231</v>
      </c>
      <c r="B24" s="156"/>
      <c r="C24" s="156"/>
      <c r="D24" s="157">
        <v>2117253072</v>
      </c>
      <c r="E24" s="158"/>
    </row>
    <row r="25" spans="1:5" ht="17.149999999999999" customHeight="1">
      <c r="A25" s="156" t="s">
        <v>232</v>
      </c>
      <c r="B25" s="156"/>
      <c r="C25" s="156"/>
      <c r="D25" s="157">
        <v>510100161</v>
      </c>
      <c r="E25" s="158"/>
    </row>
    <row r="26" spans="1:5" ht="17.149999999999999" customHeight="1">
      <c r="A26" s="156" t="s">
        <v>233</v>
      </c>
      <c r="B26" s="156"/>
      <c r="C26" s="156"/>
      <c r="D26" s="157">
        <v>117716171</v>
      </c>
      <c r="E26" s="158"/>
    </row>
    <row r="27" spans="1:5" ht="17.149999999999999" customHeight="1">
      <c r="A27" s="156" t="s">
        <v>234</v>
      </c>
      <c r="B27" s="156"/>
      <c r="C27" s="156"/>
      <c r="D27" s="157">
        <v>392383990</v>
      </c>
      <c r="E27" s="158"/>
    </row>
    <row r="28" spans="1:5" ht="17.149999999999999" customHeight="1">
      <c r="A28" s="156" t="s">
        <v>235</v>
      </c>
      <c r="B28" s="156"/>
      <c r="C28" s="156"/>
      <c r="D28" s="157">
        <v>66395987</v>
      </c>
      <c r="E28" s="158"/>
    </row>
    <row r="29" spans="1:5" ht="17.149999999999999" customHeight="1">
      <c r="A29" s="153" t="s">
        <v>236</v>
      </c>
      <c r="B29" s="153"/>
      <c r="C29" s="153"/>
      <c r="D29" s="154">
        <v>12872277339</v>
      </c>
      <c r="E29" s="155"/>
    </row>
    <row r="30" spans="1:5" ht="17.149999999999999" customHeight="1">
      <c r="A30" s="156" t="s">
        <v>237</v>
      </c>
      <c r="B30" s="156"/>
      <c r="C30" s="156"/>
      <c r="D30" s="158"/>
      <c r="E30" s="158"/>
    </row>
    <row r="31" spans="1:5" ht="17.149999999999999" customHeight="1">
      <c r="A31" s="156" t="s">
        <v>238</v>
      </c>
      <c r="B31" s="156"/>
      <c r="C31" s="156"/>
      <c r="D31" s="157">
        <v>19336521046</v>
      </c>
      <c r="E31" s="158"/>
    </row>
    <row r="32" spans="1:5" ht="17.149999999999999" customHeight="1">
      <c r="A32" s="156" t="s">
        <v>308</v>
      </c>
      <c r="B32" s="156"/>
      <c r="C32" s="156"/>
      <c r="D32" s="157">
        <v>18861637773</v>
      </c>
      <c r="E32" s="158"/>
    </row>
    <row r="33" spans="1:5" ht="17.149999999999999" customHeight="1">
      <c r="A33" s="156" t="s">
        <v>239</v>
      </c>
      <c r="B33" s="156"/>
      <c r="C33" s="156"/>
      <c r="D33" s="157">
        <v>447183273</v>
      </c>
      <c r="E33" s="158"/>
    </row>
    <row r="34" spans="1:5" ht="17.149999999999999" customHeight="1">
      <c r="A34" s="156" t="s">
        <v>240</v>
      </c>
      <c r="B34" s="156"/>
      <c r="C34" s="156"/>
      <c r="D34" s="157" t="s">
        <v>25</v>
      </c>
      <c r="E34" s="158"/>
    </row>
    <row r="35" spans="1:5" ht="17.149999999999999" customHeight="1">
      <c r="A35" s="156" t="s">
        <v>241</v>
      </c>
      <c r="B35" s="156"/>
      <c r="C35" s="156"/>
      <c r="D35" s="157">
        <v>27700000</v>
      </c>
      <c r="E35" s="158"/>
    </row>
    <row r="36" spans="1:5" ht="17.149999999999999" customHeight="1">
      <c r="A36" s="156" t="s">
        <v>234</v>
      </c>
      <c r="B36" s="156"/>
      <c r="C36" s="156"/>
      <c r="D36" s="157" t="s">
        <v>25</v>
      </c>
      <c r="E36" s="158"/>
    </row>
    <row r="37" spans="1:5" ht="17.149999999999999" customHeight="1">
      <c r="A37" s="156" t="s">
        <v>242</v>
      </c>
      <c r="B37" s="156"/>
      <c r="C37" s="156"/>
      <c r="D37" s="157">
        <v>6177579401</v>
      </c>
      <c r="E37" s="158"/>
    </row>
    <row r="38" spans="1:5" ht="17.149999999999999" customHeight="1">
      <c r="A38" s="156" t="s">
        <v>229</v>
      </c>
      <c r="B38" s="156"/>
      <c r="C38" s="156"/>
      <c r="D38" s="157">
        <v>2470024030</v>
      </c>
      <c r="E38" s="158"/>
    </row>
    <row r="39" spans="1:5" ht="17.149999999999999" customHeight="1">
      <c r="A39" s="156" t="s">
        <v>243</v>
      </c>
      <c r="B39" s="156"/>
      <c r="C39" s="156"/>
      <c r="D39" s="157">
        <v>3447461769</v>
      </c>
      <c r="E39" s="158"/>
    </row>
    <row r="40" spans="1:5" ht="17.149999999999999" customHeight="1">
      <c r="A40" s="156" t="s">
        <v>244</v>
      </c>
      <c r="B40" s="156"/>
      <c r="C40" s="156"/>
      <c r="D40" s="157">
        <v>93060526</v>
      </c>
      <c r="E40" s="158"/>
    </row>
    <row r="41" spans="1:5" ht="17.149999999999999" customHeight="1">
      <c r="A41" s="156" t="s">
        <v>245</v>
      </c>
      <c r="B41" s="156"/>
      <c r="C41" s="156"/>
      <c r="D41" s="157">
        <v>35914355</v>
      </c>
      <c r="E41" s="158"/>
    </row>
    <row r="42" spans="1:5" ht="17.149999999999999" customHeight="1">
      <c r="A42" s="156" t="s">
        <v>231</v>
      </c>
      <c r="B42" s="156"/>
      <c r="C42" s="156"/>
      <c r="D42" s="157">
        <v>131118721</v>
      </c>
      <c r="E42" s="158"/>
    </row>
    <row r="43" spans="1:5" ht="17.149999999999999" customHeight="1">
      <c r="A43" s="153" t="s">
        <v>246</v>
      </c>
      <c r="B43" s="153"/>
      <c r="C43" s="153"/>
      <c r="D43" s="154">
        <v>-13158941645</v>
      </c>
      <c r="E43" s="155"/>
    </row>
    <row r="44" spans="1:5" ht="17.149999999999999" customHeight="1">
      <c r="A44" s="156" t="s">
        <v>247</v>
      </c>
      <c r="B44" s="156"/>
      <c r="C44" s="156"/>
      <c r="D44" s="158"/>
      <c r="E44" s="158"/>
    </row>
    <row r="45" spans="1:5" ht="17.149999999999999" customHeight="1">
      <c r="A45" s="156" t="s">
        <v>248</v>
      </c>
      <c r="B45" s="156"/>
      <c r="C45" s="156"/>
      <c r="D45" s="157">
        <v>17067944548</v>
      </c>
      <c r="E45" s="158"/>
    </row>
    <row r="46" spans="1:5" ht="17.149999999999999" customHeight="1">
      <c r="A46" s="156" t="s">
        <v>249</v>
      </c>
      <c r="B46" s="156"/>
      <c r="C46" s="156"/>
      <c r="D46" s="157">
        <v>17008269309</v>
      </c>
      <c r="E46" s="158"/>
    </row>
    <row r="47" spans="1:5" ht="17.149999999999999" customHeight="1">
      <c r="A47" s="156" t="s">
        <v>234</v>
      </c>
      <c r="B47" s="156"/>
      <c r="C47" s="156"/>
      <c r="D47" s="157">
        <v>59675239</v>
      </c>
      <c r="E47" s="158"/>
    </row>
    <row r="48" spans="1:5" ht="17.149999999999999" customHeight="1">
      <c r="A48" s="156" t="s">
        <v>250</v>
      </c>
      <c r="B48" s="156"/>
      <c r="C48" s="156"/>
      <c r="D48" s="157">
        <v>18029900000</v>
      </c>
      <c r="E48" s="158"/>
    </row>
    <row r="49" spans="1:5" ht="17.149999999999999" customHeight="1">
      <c r="A49" s="156" t="s">
        <v>251</v>
      </c>
      <c r="B49" s="156"/>
      <c r="C49" s="156"/>
      <c r="D49" s="157">
        <v>17985600000</v>
      </c>
      <c r="E49" s="158"/>
    </row>
    <row r="50" spans="1:5" ht="17.149999999999999" customHeight="1">
      <c r="A50" s="156" t="s">
        <v>231</v>
      </c>
      <c r="B50" s="156"/>
      <c r="C50" s="156"/>
      <c r="D50" s="157">
        <v>44300000</v>
      </c>
      <c r="E50" s="158"/>
    </row>
    <row r="51" spans="1:5" ht="17.149999999999999" customHeight="1">
      <c r="A51" s="153" t="s">
        <v>252</v>
      </c>
      <c r="B51" s="153"/>
      <c r="C51" s="153"/>
      <c r="D51" s="154">
        <v>961955452</v>
      </c>
      <c r="E51" s="155"/>
    </row>
    <row r="52" spans="1:5" ht="17.149999999999999" customHeight="1">
      <c r="A52" s="153" t="s">
        <v>253</v>
      </c>
      <c r="B52" s="153"/>
      <c r="C52" s="153"/>
      <c r="D52" s="154">
        <v>675291146</v>
      </c>
      <c r="E52" s="155"/>
    </row>
    <row r="53" spans="1:5" ht="17.149999999999999" customHeight="1">
      <c r="A53" s="153" t="s">
        <v>254</v>
      </c>
      <c r="B53" s="153"/>
      <c r="C53" s="153"/>
      <c r="D53" s="154">
        <v>13805451759</v>
      </c>
      <c r="E53" s="155"/>
    </row>
    <row r="54" spans="1:5" ht="17.149999999999999" customHeight="1">
      <c r="A54" s="153" t="s">
        <v>255</v>
      </c>
      <c r="B54" s="153"/>
      <c r="C54" s="153"/>
      <c r="D54" s="154">
        <v>14480742905</v>
      </c>
      <c r="E54" s="155"/>
    </row>
    <row r="56" spans="1:5" ht="17.149999999999999" customHeight="1">
      <c r="A56" s="153" t="s">
        <v>256</v>
      </c>
      <c r="B56" s="153"/>
      <c r="C56" s="153"/>
      <c r="D56" s="154">
        <v>1211535982</v>
      </c>
      <c r="E56" s="155"/>
    </row>
    <row r="57" spans="1:5" ht="17.149999999999999" customHeight="1">
      <c r="A57" s="153" t="s">
        <v>257</v>
      </c>
      <c r="B57" s="153"/>
      <c r="C57" s="153"/>
      <c r="D57" s="154">
        <v>530104</v>
      </c>
      <c r="E57" s="155"/>
    </row>
    <row r="58" spans="1:5" ht="17.149999999999999" customHeight="1">
      <c r="A58" s="153" t="s">
        <v>258</v>
      </c>
      <c r="B58" s="153"/>
      <c r="C58" s="153"/>
      <c r="D58" s="154">
        <v>1212066086</v>
      </c>
      <c r="E58" s="155"/>
    </row>
    <row r="59" spans="1:5" ht="17.149999999999999" customHeight="1">
      <c r="A59" s="153" t="s">
        <v>259</v>
      </c>
      <c r="B59" s="153"/>
      <c r="C59" s="153"/>
      <c r="D59" s="154">
        <v>15692808991</v>
      </c>
      <c r="E59" s="155"/>
    </row>
    <row r="60" spans="1:5" ht="17.149999999999999" customHeight="1">
      <c r="A60" s="12"/>
      <c r="B60" s="12"/>
      <c r="C60" s="12"/>
      <c r="D60" s="12"/>
      <c r="E60" s="12"/>
    </row>
    <row r="61" spans="1:5">
      <c r="A61" s="3"/>
    </row>
    <row r="62" spans="1:5">
      <c r="A62" s="3"/>
    </row>
    <row r="63" spans="1:5">
      <c r="A63" s="3"/>
    </row>
  </sheetData>
  <mergeCells count="107">
    <mergeCell ref="A9:C9"/>
    <mergeCell ref="D9:E9"/>
    <mergeCell ref="A10:C10"/>
    <mergeCell ref="D10:E10"/>
    <mergeCell ref="A11:C11"/>
    <mergeCell ref="D11:E11"/>
    <mergeCell ref="A2:E2"/>
    <mergeCell ref="A3:E3"/>
    <mergeCell ref="A7:C7"/>
    <mergeCell ref="D7:E7"/>
    <mergeCell ref="A8:C8"/>
    <mergeCell ref="D8:E8"/>
    <mergeCell ref="A4:E4"/>
    <mergeCell ref="A15:C15"/>
    <mergeCell ref="D15:E15"/>
    <mergeCell ref="A16:C16"/>
    <mergeCell ref="D16:E16"/>
    <mergeCell ref="A17:C17"/>
    <mergeCell ref="D17:E17"/>
    <mergeCell ref="A12:C12"/>
    <mergeCell ref="D12:E12"/>
    <mergeCell ref="A13:C13"/>
    <mergeCell ref="D13:E13"/>
    <mergeCell ref="A14:C14"/>
    <mergeCell ref="D14:E14"/>
    <mergeCell ref="A21:C21"/>
    <mergeCell ref="D21:E21"/>
    <mergeCell ref="A22:C22"/>
    <mergeCell ref="D22:E22"/>
    <mergeCell ref="A23:C23"/>
    <mergeCell ref="D23:E23"/>
    <mergeCell ref="A18:C18"/>
    <mergeCell ref="D18:E18"/>
    <mergeCell ref="A19:C19"/>
    <mergeCell ref="D19:E19"/>
    <mergeCell ref="A20:C20"/>
    <mergeCell ref="D20:E20"/>
    <mergeCell ref="A27:C27"/>
    <mergeCell ref="D27:E27"/>
    <mergeCell ref="A28:C28"/>
    <mergeCell ref="D28:E28"/>
    <mergeCell ref="A29:C29"/>
    <mergeCell ref="D29:E29"/>
    <mergeCell ref="A24:C24"/>
    <mergeCell ref="D24:E24"/>
    <mergeCell ref="A25:C25"/>
    <mergeCell ref="D25:E25"/>
    <mergeCell ref="A26:C26"/>
    <mergeCell ref="D26:E26"/>
    <mergeCell ref="A33:C33"/>
    <mergeCell ref="D33:E33"/>
    <mergeCell ref="A34:C34"/>
    <mergeCell ref="D34:E34"/>
    <mergeCell ref="A35:C35"/>
    <mergeCell ref="D35:E35"/>
    <mergeCell ref="A30:C30"/>
    <mergeCell ref="D30:E30"/>
    <mergeCell ref="A31:C31"/>
    <mergeCell ref="D31:E31"/>
    <mergeCell ref="A32:C32"/>
    <mergeCell ref="D32:E32"/>
    <mergeCell ref="A39:C39"/>
    <mergeCell ref="D39:E39"/>
    <mergeCell ref="A40:C40"/>
    <mergeCell ref="D40:E40"/>
    <mergeCell ref="A41:C41"/>
    <mergeCell ref="D41:E41"/>
    <mergeCell ref="A36:C36"/>
    <mergeCell ref="D36:E36"/>
    <mergeCell ref="A37:C37"/>
    <mergeCell ref="D37:E37"/>
    <mergeCell ref="A38:C38"/>
    <mergeCell ref="D38:E38"/>
    <mergeCell ref="A45:C45"/>
    <mergeCell ref="D45:E45"/>
    <mergeCell ref="A46:C46"/>
    <mergeCell ref="D46:E46"/>
    <mergeCell ref="A47:C47"/>
    <mergeCell ref="D47:E47"/>
    <mergeCell ref="A42:C42"/>
    <mergeCell ref="D42:E42"/>
    <mergeCell ref="A43:C43"/>
    <mergeCell ref="D43:E43"/>
    <mergeCell ref="A44:C44"/>
    <mergeCell ref="D44:E44"/>
    <mergeCell ref="A51:C51"/>
    <mergeCell ref="D51:E51"/>
    <mergeCell ref="A52:C52"/>
    <mergeCell ref="D52:E52"/>
    <mergeCell ref="A53:C53"/>
    <mergeCell ref="D53:E53"/>
    <mergeCell ref="A48:C48"/>
    <mergeCell ref="D48:E48"/>
    <mergeCell ref="A49:C49"/>
    <mergeCell ref="D49:E49"/>
    <mergeCell ref="A50:C50"/>
    <mergeCell ref="D50:E50"/>
    <mergeCell ref="A58:C58"/>
    <mergeCell ref="D58:E58"/>
    <mergeCell ref="A59:C59"/>
    <mergeCell ref="D59:E59"/>
    <mergeCell ref="A54:C54"/>
    <mergeCell ref="D54:E54"/>
    <mergeCell ref="A56:C56"/>
    <mergeCell ref="D56:E56"/>
    <mergeCell ref="A57:C57"/>
    <mergeCell ref="D57:E57"/>
  </mergeCells>
  <phoneticPr fontId="8"/>
  <printOptions horizontalCentered="1"/>
  <pageMargins left="0.3888888888888889" right="0.3888888888888889" top="0.3888888888888889" bottom="0.3888888888888889" header="0.19444444444444445" footer="0.1944444444444444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 zoomScaleNormal="100" workbookViewId="0">
      <selection sqref="A1:XFD1048576"/>
    </sheetView>
  </sheetViews>
  <sheetFormatPr defaultRowHeight="18"/>
  <cols>
    <col min="1" max="1" width="40.08203125" bestFit="1" customWidth="1"/>
    <col min="2" max="2" width="21.33203125" bestFit="1" customWidth="1"/>
    <col min="3" max="3" width="3.33203125" bestFit="1" customWidth="1"/>
    <col min="4" max="4" width="40.08203125" bestFit="1" customWidth="1"/>
    <col min="5" max="5" width="30.25" bestFit="1" customWidth="1"/>
    <col min="6" max="7" width="17.75" style="27" customWidth="1"/>
    <col min="8" max="8" width="9" style="4"/>
    <col min="9" max="9" width="12.75" bestFit="1" customWidth="1"/>
  </cols>
  <sheetData>
    <row r="1" spans="1:8" s="4" customFormat="1" ht="30" customHeight="1">
      <c r="A1" s="160" t="s">
        <v>266</v>
      </c>
      <c r="B1" s="160"/>
      <c r="C1" s="160"/>
      <c r="D1" s="160"/>
      <c r="E1" s="19" t="s">
        <v>262</v>
      </c>
      <c r="F1" s="20" t="s">
        <v>263</v>
      </c>
      <c r="G1" s="20" t="s">
        <v>264</v>
      </c>
      <c r="H1" s="6" t="s">
        <v>265</v>
      </c>
    </row>
    <row r="2" spans="1:8">
      <c r="A2" s="162" t="s">
        <v>260</v>
      </c>
      <c r="B2" s="161" t="s">
        <v>261</v>
      </c>
      <c r="C2" s="2" t="s">
        <v>268</v>
      </c>
      <c r="D2" s="2" t="s">
        <v>272</v>
      </c>
      <c r="E2" s="2" t="s">
        <v>335</v>
      </c>
      <c r="F2" s="21" t="e">
        <f>+'1.(1)①有形固定資産の明細'!#REF!</f>
        <v>#REF!</v>
      </c>
      <c r="G2" s="21">
        <f>'貸借対照表(BS)'!$B$9</f>
        <v>752119691828</v>
      </c>
      <c r="H2" s="5" t="e">
        <f>IF(F2=G2,"○","×")</f>
        <v>#REF!</v>
      </c>
    </row>
    <row r="3" spans="1:8">
      <c r="A3" s="164"/>
      <c r="B3" s="161"/>
      <c r="C3" s="2" t="s">
        <v>269</v>
      </c>
      <c r="D3" s="2" t="s">
        <v>273</v>
      </c>
      <c r="E3" s="2" t="s">
        <v>335</v>
      </c>
      <c r="F3" s="21" t="e">
        <f>+'1.(1)②有形固定資産に係る行政目的別の明細'!#REF!</f>
        <v>#REF!</v>
      </c>
      <c r="G3" s="21">
        <f>'貸借対照表(BS)'!$B$9</f>
        <v>752119691828</v>
      </c>
      <c r="H3" s="5" t="e">
        <f>IF(F3=G3,"○","×")</f>
        <v>#REF!</v>
      </c>
    </row>
    <row r="4" spans="1:8">
      <c r="A4" s="164"/>
      <c r="B4" s="161"/>
      <c r="C4" s="162" t="s">
        <v>267</v>
      </c>
      <c r="D4" s="162" t="s">
        <v>274</v>
      </c>
      <c r="E4" s="2" t="s">
        <v>429</v>
      </c>
      <c r="F4" s="22">
        <f>VLOOKUP("合計",市場価格のあるもの,4,FALSE)+VLOOKUP("合計",市場価格のないもののうち連結対象団体に対するもの,2,FALSE)+VLOOKUP("合計",市場価格のないもののうち連結対象団体以外に対するもの,10,FALSE)</f>
        <v>2882862273</v>
      </c>
      <c r="G4" s="21">
        <f>IF(ISNUMBER('貸借対照表(BS)'!$B$41),'貸借対照表(BS)'!$B$41,0)</f>
        <v>2706202775</v>
      </c>
      <c r="H4" s="5" t="str">
        <f>IF(F4=G4,"○","×")</f>
        <v>×</v>
      </c>
    </row>
    <row r="5" spans="1:8">
      <c r="A5" s="164"/>
      <c r="B5" s="161"/>
      <c r="C5" s="163"/>
      <c r="D5" s="163"/>
      <c r="E5" s="2" t="s">
        <v>414</v>
      </c>
      <c r="F5" s="22" t="str">
        <f>VLOOKUP("合計",市場価格のないもののうち連結対象団体に対するもの,9,FALSE)</f>
        <v>-</v>
      </c>
      <c r="G5" s="21">
        <f>IF(ISNUMBER('貸借対照表(BS)'!$B$45),-'貸借対照表(BS)'!$B$45,0)</f>
        <v>0</v>
      </c>
      <c r="H5" s="5" t="str">
        <f>IF(F5=G5,"○","×")</f>
        <v>×</v>
      </c>
    </row>
    <row r="6" spans="1:8">
      <c r="A6" s="164"/>
      <c r="B6" s="161"/>
      <c r="C6" s="161" t="s">
        <v>270</v>
      </c>
      <c r="D6" s="161" t="s">
        <v>33</v>
      </c>
      <c r="E6" s="2" t="s">
        <v>275</v>
      </c>
      <c r="F6" s="21">
        <f>SUMIFS('1.(1)④基金の明細'!$F$6:$F$12,'1.(1)④基金の明細'!$A$6:$A$12,"財政調整基金")</f>
        <v>11873107014</v>
      </c>
      <c r="G6" s="21">
        <f>IF(ISNUMBER('貸借対照表(BS)'!$B$58),'貸借対照表(BS)'!$B$58,0)</f>
        <v>8658226663</v>
      </c>
      <c r="H6" s="5" t="str">
        <f t="shared" ref="H6:H39" si="0">IF(F6=G6,"○","×")</f>
        <v>×</v>
      </c>
    </row>
    <row r="7" spans="1:8">
      <c r="A7" s="164"/>
      <c r="B7" s="161"/>
      <c r="C7" s="161"/>
      <c r="D7" s="161"/>
      <c r="E7" s="2" t="s">
        <v>276</v>
      </c>
      <c r="F7" s="21">
        <f>SUMIFS('1.(1)④基金の明細'!$F$6:$F$12,'1.(1)④基金の明細'!$A$6:$A$12,"減債基金")</f>
        <v>2299122458</v>
      </c>
      <c r="G7" s="21">
        <f>IF(ISNUMBER('貸借対照表(BS)'!$B$49),'貸借対照表(BS)'!$B$49,0)+IF(ISNUMBER('貸借対照表(BS)'!$B$59),'貸借対照表(BS)'!$B$59,0)</f>
        <v>1507339296</v>
      </c>
      <c r="H7" s="5" t="str">
        <f t="shared" si="0"/>
        <v>×</v>
      </c>
    </row>
    <row r="8" spans="1:8">
      <c r="A8" s="164"/>
      <c r="B8" s="161"/>
      <c r="C8" s="161"/>
      <c r="D8" s="161"/>
      <c r="E8" s="2" t="s">
        <v>277</v>
      </c>
      <c r="F8" s="21">
        <f>SUMIFS('1.(1)④基金の明細'!$F:$F,'1.(1)④基金の明細'!$A:$A,"合計")-SUM(F6:F7)</f>
        <v>8472940160</v>
      </c>
      <c r="G8" s="21">
        <f>IF(ISNUMBER('貸借対照表(BS)'!$B$50),'貸借対照表(BS)'!$B$50,0)</f>
        <v>9667673008</v>
      </c>
      <c r="H8" s="5" t="str">
        <f t="shared" si="0"/>
        <v>×</v>
      </c>
    </row>
    <row r="9" spans="1:8">
      <c r="A9" s="164"/>
      <c r="B9" s="161"/>
      <c r="C9" s="161" t="s">
        <v>271</v>
      </c>
      <c r="D9" s="161" t="s">
        <v>278</v>
      </c>
      <c r="E9" s="2" t="s">
        <v>279</v>
      </c>
      <c r="F9" s="21">
        <f>SUMIFS('1.(1)⑤貸付金の明細'!B:B,'1.(1)⑤貸付金の明細'!A:A,"合計")</f>
        <v>338130314</v>
      </c>
      <c r="G9" s="21">
        <f>IF(ISNUMBER('貸借対照表(BS)'!$B$47),'貸借対照表(BS)'!$B$47,0)</f>
        <v>4926935</v>
      </c>
      <c r="H9" s="5" t="str">
        <f t="shared" si="0"/>
        <v>×</v>
      </c>
    </row>
    <row r="10" spans="1:8">
      <c r="A10" s="164"/>
      <c r="B10" s="161"/>
      <c r="C10" s="161"/>
      <c r="D10" s="161"/>
      <c r="E10" s="2" t="s">
        <v>280</v>
      </c>
      <c r="F10" s="21">
        <f>SUMIFS('1.(1)⑤貸付金の明細'!D:D,'1.(1)⑤貸付金の明細'!A:A,"合計")</f>
        <v>0</v>
      </c>
      <c r="G10" s="21">
        <f>IF(ISNUMBER('貸借対照表(BS)'!$B$56),'貸借対照表(BS)'!$B$56,0)</f>
        <v>0</v>
      </c>
      <c r="H10" s="5" t="str">
        <f t="shared" si="0"/>
        <v>○</v>
      </c>
    </row>
    <row r="11" spans="1:8">
      <c r="A11" s="164"/>
      <c r="B11" s="161"/>
      <c r="C11" s="2" t="s">
        <v>281</v>
      </c>
      <c r="D11" s="2" t="s">
        <v>46</v>
      </c>
      <c r="E11" s="2" t="s">
        <v>284</v>
      </c>
      <c r="F11" s="21">
        <f>SUMIFS('1.(1)⑥長期延滞債権の明細'!B:B,'1.(1)⑥長期延滞債権の明細'!A:A,"合計")</f>
        <v>2354896172</v>
      </c>
      <c r="G11" s="21">
        <f>IF(ISNUMBER('貸借対照表(BS)'!$B$46),'貸借対照表(BS)'!$B$46,0)</f>
        <v>2936869946</v>
      </c>
      <c r="H11" s="5" t="str">
        <f t="shared" si="0"/>
        <v>×</v>
      </c>
    </row>
    <row r="12" spans="1:8">
      <c r="A12" s="164"/>
      <c r="B12" s="161"/>
      <c r="C12" s="2" t="s">
        <v>283</v>
      </c>
      <c r="D12" s="2" t="s">
        <v>41</v>
      </c>
      <c r="E12" s="2" t="s">
        <v>282</v>
      </c>
      <c r="F12" s="21">
        <f>SUMIFS('1.(1)⑦未収金の明細'!B:B,'1.(1)⑦未収金の明細'!A:A,"合計")</f>
        <v>3701305740</v>
      </c>
      <c r="G12" s="21">
        <f>IF(ISNUMBER('貸借対照表(BS)'!$B$55),'貸借対照表(BS)'!$B$55,0)</f>
        <v>2255229811</v>
      </c>
      <c r="H12" s="5" t="str">
        <f t="shared" si="0"/>
        <v>×</v>
      </c>
    </row>
    <row r="13" spans="1:8">
      <c r="A13" s="164"/>
      <c r="B13" s="161"/>
      <c r="C13" s="2" t="s">
        <v>271</v>
      </c>
      <c r="D13" s="162" t="s">
        <v>303</v>
      </c>
      <c r="E13" s="162" t="s">
        <v>75</v>
      </c>
      <c r="F13" s="176">
        <f>SUMIFS('1.(1)⑤貸付金の明細'!C:C,'1.(1)⑤貸付金の明細'!A:A,"合計")+SUMIFS('1.(1)⑥長期延滞債権の明細'!C:C,'1.(1)⑥長期延滞債権の明細'!A:A,"合計")</f>
        <v>224009194</v>
      </c>
      <c r="G13" s="176">
        <f>-IF(ISNUMBER('貸借対照表(BS)'!$B$52),'貸借対照表(BS)'!$B$52,0)</f>
        <v>241959863</v>
      </c>
      <c r="H13" s="165" t="str">
        <f t="shared" si="0"/>
        <v>×</v>
      </c>
    </row>
    <row r="14" spans="1:8">
      <c r="A14" s="164"/>
      <c r="B14" s="161"/>
      <c r="C14" s="2" t="s">
        <v>281</v>
      </c>
      <c r="D14" s="163"/>
      <c r="E14" s="163"/>
      <c r="F14" s="177"/>
      <c r="G14" s="177"/>
      <c r="H14" s="166"/>
    </row>
    <row r="15" spans="1:8">
      <c r="A15" s="164"/>
      <c r="B15" s="161"/>
      <c r="C15" s="2" t="s">
        <v>271</v>
      </c>
      <c r="D15" s="162" t="s">
        <v>304</v>
      </c>
      <c r="E15" s="162" t="s">
        <v>305</v>
      </c>
      <c r="F15" s="176">
        <f>SUMIFS('1.(1)⑤貸付金の明細'!E:E,'1.(1)⑤貸付金の明細'!A:A,"合計")+SUMIFS('1.(1)⑦未収金の明細'!C:C,'1.(1)⑦未収金の明細'!A:A,"合計")</f>
        <v>93823842</v>
      </c>
      <c r="G15" s="176">
        <f>-IF(ISNUMBER('貸借対照表(BS)'!$B$62),'貸借対照表(BS)'!$B$62,0)</f>
        <v>241526556</v>
      </c>
      <c r="H15" s="165" t="str">
        <f>IF(F15=G15,"○","×")</f>
        <v>×</v>
      </c>
    </row>
    <row r="16" spans="1:8">
      <c r="A16" s="164"/>
      <c r="B16" s="161"/>
      <c r="C16" s="2" t="s">
        <v>283</v>
      </c>
      <c r="D16" s="163"/>
      <c r="E16" s="163"/>
      <c r="F16" s="177"/>
      <c r="G16" s="177"/>
      <c r="H16" s="166"/>
    </row>
    <row r="17" spans="1:9">
      <c r="A17" s="164"/>
      <c r="B17" s="161" t="s">
        <v>285</v>
      </c>
      <c r="C17" s="161" t="s">
        <v>268</v>
      </c>
      <c r="D17" s="161" t="s">
        <v>47</v>
      </c>
      <c r="E17" s="2" t="s">
        <v>396</v>
      </c>
      <c r="F17" s="21" t="e">
        <f>SUMIFS(#REF!,#REF!,"*合計")-F18</f>
        <v>#REF!</v>
      </c>
      <c r="G17" s="21">
        <f>IF(ISNUMBER('貸借対照表(BS)'!$E$9),'貸借対照表(BS)'!$E$9,0)</f>
        <v>179337358292</v>
      </c>
      <c r="H17" s="5" t="e">
        <f t="shared" si="0"/>
        <v>#REF!</v>
      </c>
      <c r="I17" s="23"/>
    </row>
    <row r="18" spans="1:9">
      <c r="A18" s="164"/>
      <c r="B18" s="161"/>
      <c r="C18" s="161"/>
      <c r="D18" s="161"/>
      <c r="E18" s="2" t="s">
        <v>397</v>
      </c>
      <c r="F18" s="21" t="e">
        <f>SUMIFS(#REF!,#REF!,"*合計")</f>
        <v>#REF!</v>
      </c>
      <c r="G18" s="21">
        <f>IF(ISNUMBER('貸借対照表(BS)'!$E$15),'貸借対照表(BS)'!$E$15,0)</f>
        <v>17435386650</v>
      </c>
      <c r="H18" s="5" t="e">
        <f t="shared" si="0"/>
        <v>#REF!</v>
      </c>
      <c r="I18" s="23"/>
    </row>
    <row r="19" spans="1:9">
      <c r="A19" s="164"/>
      <c r="B19" s="161"/>
      <c r="C19" s="2" t="s">
        <v>269</v>
      </c>
      <c r="D19" s="2" t="s">
        <v>49</v>
      </c>
      <c r="E19" s="2" t="s">
        <v>398</v>
      </c>
      <c r="F19" s="21">
        <f>'1.(2)②地方債等（利率別）の明細'!$A$7</f>
        <v>171980611997</v>
      </c>
      <c r="G19" s="21">
        <f>IF(ISNUMBER('貸借対照表(BS)'!$E$9),'貸借対照表(BS)'!$E$9,0)+IF(ISNUMBER('貸借対照表(BS)'!$E$15),'貸借対照表(BS)'!$E$15,0)</f>
        <v>196772744942</v>
      </c>
      <c r="H19" s="5" t="str">
        <f t="shared" si="0"/>
        <v>×</v>
      </c>
      <c r="I19" s="23"/>
    </row>
    <row r="20" spans="1:9">
      <c r="A20" s="164"/>
      <c r="B20" s="161"/>
      <c r="C20" s="161" t="s">
        <v>267</v>
      </c>
      <c r="D20" s="161" t="s">
        <v>58</v>
      </c>
      <c r="E20" s="2" t="s">
        <v>396</v>
      </c>
      <c r="F20" s="21">
        <f>'1.(2)③地方債等（返済期間別）の明細'!$A$7-'1.(2)③地方債等（返済期間別）の明細'!$B$7</f>
        <v>154084263058</v>
      </c>
      <c r="G20" s="21">
        <f>IF(ISNUMBER('貸借対照表(BS)'!$E$9),'貸借対照表(BS)'!$E$9,0)</f>
        <v>179337358292</v>
      </c>
      <c r="H20" s="5" t="str">
        <f t="shared" si="0"/>
        <v>×</v>
      </c>
      <c r="I20" s="23"/>
    </row>
    <row r="21" spans="1:9">
      <c r="A21" s="164"/>
      <c r="B21" s="161"/>
      <c r="C21" s="161"/>
      <c r="D21" s="161"/>
      <c r="E21" s="2" t="s">
        <v>397</v>
      </c>
      <c r="F21" s="21">
        <f>'1.(2)③地方債等（返済期間別）の明細'!$B$7</f>
        <v>17896348939</v>
      </c>
      <c r="G21" s="21">
        <f>IF(ISNUMBER('貸借対照表(BS)'!$E$15),'貸借対照表(BS)'!$E$15,0)</f>
        <v>17435386650</v>
      </c>
      <c r="H21" s="5" t="str">
        <f t="shared" si="0"/>
        <v>×</v>
      </c>
      <c r="I21" s="23"/>
    </row>
    <row r="22" spans="1:9">
      <c r="A22" s="164"/>
      <c r="B22" s="161"/>
      <c r="C22" s="2" t="s">
        <v>270</v>
      </c>
      <c r="D22" s="2" t="s">
        <v>65</v>
      </c>
      <c r="E22" s="2" t="s">
        <v>286</v>
      </c>
      <c r="F22" s="21" t="s">
        <v>286</v>
      </c>
      <c r="G22" s="21" t="s">
        <v>286</v>
      </c>
      <c r="H22" s="5" t="s">
        <v>372</v>
      </c>
    </row>
    <row r="23" spans="1:9">
      <c r="A23" s="164"/>
      <c r="B23" s="161"/>
      <c r="C23" s="161" t="s">
        <v>271</v>
      </c>
      <c r="D23" s="161" t="s">
        <v>68</v>
      </c>
      <c r="E23" s="2" t="s">
        <v>75</v>
      </c>
      <c r="F23" s="21">
        <f>SUMIFS('1.(2)⑤引当金の明細'!F:F,'1.(2)⑤引当金の明細'!A:A,E23)</f>
        <v>224009194</v>
      </c>
      <c r="G23" s="21">
        <f>-IF(ISNUMBER('貸借対照表(BS)'!$B$52),'貸借対照表(BS)'!$B$52,0)</f>
        <v>241959863</v>
      </c>
      <c r="H23" s="5" t="str">
        <f t="shared" si="0"/>
        <v>×</v>
      </c>
    </row>
    <row r="24" spans="1:9">
      <c r="A24" s="164"/>
      <c r="B24" s="161"/>
      <c r="C24" s="161"/>
      <c r="D24" s="161"/>
      <c r="E24" s="2" t="s">
        <v>76</v>
      </c>
      <c r="F24" s="21">
        <f>SUMIFS('1.(2)⑤引当金の明細'!F:F,'1.(2)⑤引当金の明細'!A:A,E24)</f>
        <v>93823842</v>
      </c>
      <c r="G24" s="21">
        <f>-IF(ISNUMBER('貸借対照表(BS)'!$B$62),'貸借対照表(BS)'!$B$62,0)</f>
        <v>241526556</v>
      </c>
      <c r="H24" s="5" t="str">
        <f t="shared" si="0"/>
        <v>×</v>
      </c>
    </row>
    <row r="25" spans="1:9">
      <c r="A25" s="164"/>
      <c r="B25" s="161"/>
      <c r="C25" s="161"/>
      <c r="D25" s="161"/>
      <c r="E25" s="2" t="s">
        <v>77</v>
      </c>
      <c r="F25" s="21">
        <f>SUMIFS('1.(2)⑤引当金の明細'!F:F,'1.(2)⑤引当金の明細'!A:A,E25)</f>
        <v>0</v>
      </c>
      <c r="G25" s="21">
        <f>-IF(ISNUMBER('貸借対照表(BS)'!$B$45),'貸借対照表(BS)'!$B$45,0)</f>
        <v>0</v>
      </c>
      <c r="H25" s="5" t="str">
        <f t="shared" si="0"/>
        <v>○</v>
      </c>
    </row>
    <row r="26" spans="1:9">
      <c r="A26" s="164"/>
      <c r="B26" s="161"/>
      <c r="C26" s="161"/>
      <c r="D26" s="161"/>
      <c r="E26" s="2" t="s">
        <v>78</v>
      </c>
      <c r="F26" s="21">
        <f>SUMIFS('1.(2)⑤引当金の明細'!F:F,'1.(2)⑤引当金の明細'!A:A,E26)</f>
        <v>23191582341</v>
      </c>
      <c r="G26" s="21">
        <f>IF(ISNUMBER('貸借対照表(BS)'!$E$11),'貸借対照表(BS)'!$E$11,0)</f>
        <v>22525149927</v>
      </c>
      <c r="H26" s="5" t="str">
        <f t="shared" si="0"/>
        <v>×</v>
      </c>
    </row>
    <row r="27" spans="1:9">
      <c r="A27" s="164"/>
      <c r="B27" s="161"/>
      <c r="C27" s="161"/>
      <c r="D27" s="161"/>
      <c r="E27" s="2" t="s">
        <v>79</v>
      </c>
      <c r="F27" s="21">
        <f>SUMIFS('1.(2)⑤引当金の明細'!F:F,'1.(2)⑤引当金の明細'!A:A,E27)</f>
        <v>0</v>
      </c>
      <c r="G27" s="21">
        <f>IF(ISNUMBER('貸借対照表(BS)'!$E$12),'貸借対照表(BS)'!$E$12,0)</f>
        <v>0</v>
      </c>
      <c r="H27" s="5" t="str">
        <f t="shared" si="0"/>
        <v>○</v>
      </c>
    </row>
    <row r="28" spans="1:9">
      <c r="A28" s="163"/>
      <c r="B28" s="161"/>
      <c r="C28" s="161"/>
      <c r="D28" s="161"/>
      <c r="E28" s="2" t="s">
        <v>80</v>
      </c>
      <c r="F28" s="21">
        <f>SUMIFS('1.(2)⑤引当金の明細'!F:F,'1.(2)⑤引当金の明細'!A:A,E28)</f>
        <v>1826569823</v>
      </c>
      <c r="G28" s="21">
        <f>IF(ISNUMBER('貸借対照表(BS)'!$E$20),'貸借対照表(BS)'!$E$20,0)</f>
        <v>1649442057</v>
      </c>
      <c r="H28" s="5" t="str">
        <f t="shared" si="0"/>
        <v>×</v>
      </c>
    </row>
    <row r="29" spans="1:9">
      <c r="A29" s="2" t="s">
        <v>287</v>
      </c>
      <c r="B29" s="161" t="s">
        <v>288</v>
      </c>
      <c r="C29" s="161"/>
      <c r="D29" s="161"/>
      <c r="E29" s="2" t="s">
        <v>289</v>
      </c>
      <c r="F29" s="21">
        <f>SUMIFS('2.(1)補助金等の明細'!D:D,'2.(1)補助金等の明細'!A:A,"合計")</f>
        <v>35667467753</v>
      </c>
      <c r="G29" s="21">
        <f>IF(ISNUMBER('行政コスト計算書(PL)'!$D$25),'行政コスト計算書(PL)'!$D$25,0)</f>
        <v>28587020244</v>
      </c>
      <c r="H29" s="5" t="str">
        <f t="shared" si="0"/>
        <v>×</v>
      </c>
    </row>
    <row r="30" spans="1:9">
      <c r="A30" s="162" t="s">
        <v>290</v>
      </c>
      <c r="B30" s="161" t="s">
        <v>291</v>
      </c>
      <c r="C30" s="161"/>
      <c r="D30" s="161"/>
      <c r="E30" s="2" t="s">
        <v>293</v>
      </c>
      <c r="F30" s="21">
        <f>+'3.(1)財源の明細'!E181</f>
        <v>101642290143</v>
      </c>
      <c r="G30" s="21">
        <f>IF(ISNUMBER('純資産変動計算書(NW)'!$B$11),'純資産変動計算書(NW)'!$B$11,0)</f>
        <v>92582230558</v>
      </c>
      <c r="H30" s="5" t="str">
        <f t="shared" si="0"/>
        <v>×</v>
      </c>
    </row>
    <row r="31" spans="1:9">
      <c r="A31" s="164"/>
      <c r="B31" s="161"/>
      <c r="C31" s="161"/>
      <c r="D31" s="161"/>
      <c r="E31" s="2" t="s">
        <v>294</v>
      </c>
      <c r="F31" s="21">
        <f>+'3.(1)財源の明細'!E184</f>
        <v>56274639776</v>
      </c>
      <c r="G31" s="21">
        <f>IF(ISNUMBER('純資産変動計算書(NW)'!$B$12),'純資産変動計算書(NW)'!$B$12,0)</f>
        <v>54713736942</v>
      </c>
      <c r="H31" s="5" t="str">
        <f t="shared" si="0"/>
        <v>×</v>
      </c>
    </row>
    <row r="32" spans="1:9">
      <c r="A32" s="164"/>
      <c r="B32" s="161"/>
      <c r="C32" s="161"/>
      <c r="D32" s="161"/>
      <c r="E32" s="2" t="s">
        <v>373</v>
      </c>
      <c r="F32" s="21">
        <f>+'3.(1)財源の明細'!E182</f>
        <v>2482935000</v>
      </c>
      <c r="G32" s="21">
        <f>+IF(ISNUMBER('資金収支計算書(CF)'!D38),'資金収支計算書(CF)'!D38,0)</f>
        <v>2470024030</v>
      </c>
      <c r="H32" s="5" t="str">
        <f t="shared" si="0"/>
        <v>×</v>
      </c>
    </row>
    <row r="33" spans="1:9">
      <c r="A33" s="164"/>
      <c r="B33" s="167" t="s">
        <v>292</v>
      </c>
      <c r="C33" s="168"/>
      <c r="D33" s="169"/>
      <c r="E33" s="2" t="s">
        <v>374</v>
      </c>
      <c r="F33" s="21">
        <f>SUMIFS('3.(2)財源情報の明細'!B:B,'3.(2)財源情報の明細'!A:A,E33)</f>
        <v>169659186498</v>
      </c>
      <c r="G33" s="21">
        <f>IF(ISNUMBER('純資産変動計算書(NW)'!$B$9),-'純資産変動計算書(NW)'!$B$9,0)</f>
        <v>161222917581</v>
      </c>
      <c r="H33" s="5" t="str">
        <f t="shared" si="0"/>
        <v>×</v>
      </c>
    </row>
    <row r="34" spans="1:9">
      <c r="A34" s="164"/>
      <c r="B34" s="170"/>
      <c r="C34" s="171"/>
      <c r="D34" s="172"/>
      <c r="E34" s="2" t="s">
        <v>375</v>
      </c>
      <c r="F34" s="21">
        <f>SUMIFS('3.(2)財源情報の明細'!B:B,'3.(2)財源情報の明細'!A:A,E34)</f>
        <v>11811909707</v>
      </c>
      <c r="G34" s="21">
        <f>IF(ISNUMBER('純資産変動計算書(NW)'!$C$15),'純資産変動計算書(NW)'!$C$15,0)</f>
        <v>18144675380</v>
      </c>
      <c r="H34" s="5" t="str">
        <f t="shared" si="0"/>
        <v>×</v>
      </c>
    </row>
    <row r="35" spans="1:9">
      <c r="A35" s="164"/>
      <c r="B35" s="170"/>
      <c r="C35" s="171"/>
      <c r="D35" s="172"/>
      <c r="E35" s="2" t="s">
        <v>340</v>
      </c>
      <c r="F35" s="21">
        <f>SUMIFS('3.(2)財源情報の明細'!B:B,'3.(2)財源情報の明細'!A:A,E35)</f>
        <v>2889171015</v>
      </c>
      <c r="G35" s="21">
        <f>IF(ISNUMBER('純資産変動計算書(NW)'!$C$17),'純資産変動計算書(NW)'!$C$17,0)</f>
        <v>1479145208</v>
      </c>
      <c r="H35" s="5" t="str">
        <f t="shared" si="0"/>
        <v>×</v>
      </c>
    </row>
    <row r="36" spans="1:9">
      <c r="A36" s="164"/>
      <c r="B36" s="170"/>
      <c r="C36" s="171"/>
      <c r="D36" s="172"/>
      <c r="E36" s="2" t="s">
        <v>294</v>
      </c>
      <c r="F36" s="21">
        <f>SUMIFS('3.(2)財源情報の明細'!C:C,'3.(2)財源情報の明細'!A:A,"合計")</f>
        <v>56196564635</v>
      </c>
      <c r="G36" s="21">
        <f>IF(ISNUMBER('純資産変動計算書(NW)'!$B$12),'純資産変動計算書(NW)'!$B$12,0)</f>
        <v>54713736942</v>
      </c>
      <c r="H36" s="5" t="str">
        <f>IF(F36+I36=G36,"○","×")</f>
        <v>×</v>
      </c>
      <c r="I36" s="18"/>
    </row>
    <row r="37" spans="1:9">
      <c r="A37" s="164"/>
      <c r="B37" s="170"/>
      <c r="C37" s="171"/>
      <c r="D37" s="172"/>
      <c r="E37" s="2" t="s">
        <v>399</v>
      </c>
      <c r="F37" s="21">
        <f>SUMIFS('3.(2)財源情報の明細'!D:D,'3.(2)財源情報の明細'!A:A,"合計")</f>
        <v>10270500000</v>
      </c>
      <c r="G37" s="21">
        <f>IF(ISNUMBER('資金収支計算書(CF)'!$D$49),'資金収支計算書(CF)'!$D$49,0)</f>
        <v>17985600000</v>
      </c>
      <c r="H37" s="5" t="str">
        <f>IF(F37+I37=G37,"○","×")</f>
        <v>×</v>
      </c>
      <c r="I37" s="18">
        <v>1400000000</v>
      </c>
    </row>
    <row r="38" spans="1:9">
      <c r="A38" s="163"/>
      <c r="B38" s="173"/>
      <c r="C38" s="174"/>
      <c r="D38" s="175"/>
      <c r="E38" s="2" t="s">
        <v>353</v>
      </c>
      <c r="F38" s="21">
        <f>SUMIFS('3.(2)財源情報の明細'!E:E,'3.(2)財源情報の明細'!A:A,"合計")</f>
        <v>101642290143</v>
      </c>
      <c r="G38" s="21">
        <f>IF(ISNUMBER('純資産変動計算書(NW)'!$B$11),'純資産変動計算書(NW)'!$B$11-'資金収支計算書(CF)'!$D$45,0)</f>
        <v>75514286010</v>
      </c>
      <c r="H38" s="5" t="str">
        <f>IF(F38-I36-I37-I38=G38,"○","×")</f>
        <v>×</v>
      </c>
      <c r="I38" s="18">
        <f>76113000+8783506+950968408+73996915+3526256628+312204602</f>
        <v>4948323059</v>
      </c>
    </row>
    <row r="39" spans="1:9">
      <c r="A39" s="2" t="s">
        <v>295</v>
      </c>
      <c r="B39" s="161" t="s">
        <v>296</v>
      </c>
      <c r="C39" s="161"/>
      <c r="D39" s="161"/>
      <c r="E39" s="2" t="s">
        <v>255</v>
      </c>
      <c r="F39" s="21">
        <f>SUMIFS('4.(1)資金の明細'!B:B,'4.(1)資金の明細'!A:A,"合計")</f>
        <v>26435354725</v>
      </c>
      <c r="G39" s="21">
        <f>IF(ISNUMBER('資金収支計算書(CF)'!$D$54),'資金収支計算書(CF)'!$D$54,0)</f>
        <v>14480742905</v>
      </c>
      <c r="H39" s="5" t="str">
        <f t="shared" si="0"/>
        <v>×</v>
      </c>
    </row>
    <row r="41" spans="1:9">
      <c r="F41" s="24" t="s">
        <v>343</v>
      </c>
      <c r="G41" s="24" t="s">
        <v>344</v>
      </c>
    </row>
    <row r="42" spans="1:9">
      <c r="D42" s="161" t="s">
        <v>342</v>
      </c>
      <c r="E42" s="2" t="s">
        <v>345</v>
      </c>
      <c r="F42" s="25">
        <f>+'貸借対照表(BS)'!E25</f>
        <v>790798602005</v>
      </c>
      <c r="G42" s="25">
        <f>+'純資産変動計算書(NW)'!C23</f>
        <v>790798602005</v>
      </c>
      <c r="H42" s="5" t="str">
        <f>IF(F42=G42,"○","×")</f>
        <v>○</v>
      </c>
    </row>
    <row r="43" spans="1:9">
      <c r="D43" s="161"/>
      <c r="E43" s="26" t="s">
        <v>346</v>
      </c>
      <c r="F43" s="25">
        <f>+'貸借対照表(BS)'!E26</f>
        <v>-293880908067</v>
      </c>
      <c r="G43" s="25">
        <f>+'純資産変動計算書(NW)'!D23</f>
        <v>-293880908067</v>
      </c>
      <c r="H43" s="8" t="str">
        <f>IF(F43=G43,"○","×")</f>
        <v>○</v>
      </c>
    </row>
    <row r="44" spans="1:9">
      <c r="F44" s="24" t="s">
        <v>343</v>
      </c>
      <c r="G44" s="24" t="s">
        <v>349</v>
      </c>
    </row>
    <row r="45" spans="1:9">
      <c r="D45" s="7" t="s">
        <v>347</v>
      </c>
      <c r="E45" s="7" t="s">
        <v>348</v>
      </c>
      <c r="F45" s="25">
        <f>+'貸借対照表(BS)'!B54</f>
        <v>15692808991</v>
      </c>
      <c r="G45" s="25">
        <f>+'資金収支計算書(CF)'!D59</f>
        <v>15692808991</v>
      </c>
      <c r="H45" s="5" t="str">
        <f>IF(F45=G45,"○","×")</f>
        <v>○</v>
      </c>
    </row>
  </sheetData>
  <mergeCells count="32">
    <mergeCell ref="D4:D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s>
  <phoneticPr fontId="8"/>
  <conditionalFormatting sqref="H2:H45">
    <cfRule type="expression" dxfId="0" priority="1">
      <formula>H2="×"</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6"/>
  <sheetViews>
    <sheetView view="pageBreakPreview" topLeftCell="A10" zoomScale="60" zoomScaleNormal="85" workbookViewId="0">
      <selection activeCell="C11" sqref="C11"/>
    </sheetView>
  </sheetViews>
  <sheetFormatPr defaultColWidth="8.83203125" defaultRowHeight="15"/>
  <cols>
    <col min="1" max="1" width="54.83203125" style="16" bestFit="1" customWidth="1"/>
    <col min="2" max="11" width="15.33203125" style="16" customWidth="1"/>
    <col min="12" max="16384" width="8.83203125" style="16"/>
  </cols>
  <sheetData>
    <row r="1" spans="1:10" ht="29">
      <c r="A1" s="1" t="s">
        <v>0</v>
      </c>
    </row>
    <row r="2" spans="1:10" ht="18">
      <c r="A2" s="13" t="s">
        <v>404</v>
      </c>
    </row>
    <row r="3" spans="1:10" ht="18">
      <c r="A3" s="13" t="s">
        <v>476</v>
      </c>
    </row>
    <row r="4" spans="1:10" ht="18">
      <c r="A4" s="13" t="s">
        <v>436</v>
      </c>
    </row>
    <row r="6" spans="1:10" ht="18">
      <c r="A6" s="38" t="s">
        <v>1</v>
      </c>
      <c r="H6" s="14" t="s">
        <v>26</v>
      </c>
    </row>
    <row r="7" spans="1:10" ht="48" customHeight="1">
      <c r="A7" s="39" t="s">
        <v>2</v>
      </c>
      <c r="B7" s="40" t="s">
        <v>3</v>
      </c>
      <c r="C7" s="40" t="s">
        <v>4</v>
      </c>
      <c r="D7" s="40" t="s">
        <v>5</v>
      </c>
      <c r="E7" s="40" t="s">
        <v>6</v>
      </c>
      <c r="F7" s="40" t="s">
        <v>7</v>
      </c>
      <c r="G7" s="40" t="s">
        <v>8</v>
      </c>
      <c r="H7" s="40" t="s">
        <v>9</v>
      </c>
    </row>
    <row r="8" spans="1:10" ht="18" customHeight="1">
      <c r="A8" s="15" t="s">
        <v>477</v>
      </c>
      <c r="B8" s="41">
        <v>1000000</v>
      </c>
      <c r="C8" s="37">
        <v>100</v>
      </c>
      <c r="D8" s="37">
        <v>100000000</v>
      </c>
      <c r="E8" s="37">
        <v>100</v>
      </c>
      <c r="F8" s="37">
        <v>100000000</v>
      </c>
      <c r="G8" s="37" t="s">
        <v>25</v>
      </c>
      <c r="H8" s="37" t="s">
        <v>25</v>
      </c>
    </row>
    <row r="9" spans="1:10" ht="18" customHeight="1">
      <c r="A9" s="15" t="s">
        <v>478</v>
      </c>
      <c r="B9" s="41">
        <v>1000000</v>
      </c>
      <c r="C9" s="37">
        <v>100</v>
      </c>
      <c r="D9" s="37">
        <v>100000000</v>
      </c>
      <c r="E9" s="37">
        <v>100</v>
      </c>
      <c r="F9" s="37">
        <v>100000000</v>
      </c>
      <c r="G9" s="37" t="s">
        <v>25</v>
      </c>
      <c r="H9" s="37" t="s">
        <v>25</v>
      </c>
    </row>
    <row r="10" spans="1:10" ht="18" customHeight="1">
      <c r="A10" s="15" t="s">
        <v>457</v>
      </c>
      <c r="B10" s="41">
        <v>1000000</v>
      </c>
      <c r="C10" s="37">
        <v>100</v>
      </c>
      <c r="D10" s="37">
        <v>100000000</v>
      </c>
      <c r="E10" s="37">
        <v>100</v>
      </c>
      <c r="F10" s="37">
        <v>100000000</v>
      </c>
      <c r="G10" s="37" t="s">
        <v>25</v>
      </c>
      <c r="H10" s="37" t="s">
        <v>25</v>
      </c>
    </row>
    <row r="11" spans="1:10" ht="18" customHeight="1">
      <c r="A11" s="15" t="s">
        <v>463</v>
      </c>
      <c r="B11" s="41">
        <v>2000000</v>
      </c>
      <c r="C11" s="37">
        <v>100</v>
      </c>
      <c r="D11" s="37">
        <v>200000000</v>
      </c>
      <c r="E11" s="37">
        <v>100</v>
      </c>
      <c r="F11" s="37">
        <v>200000000</v>
      </c>
      <c r="G11" s="37" t="s">
        <v>25</v>
      </c>
      <c r="H11" s="37" t="s">
        <v>25</v>
      </c>
    </row>
    <row r="12" spans="1:10" ht="18" customHeight="1">
      <c r="A12" s="15"/>
      <c r="B12" s="41"/>
      <c r="C12" s="37"/>
      <c r="D12" s="37"/>
      <c r="E12" s="37"/>
      <c r="F12" s="37"/>
      <c r="G12" s="37"/>
      <c r="H12" s="37"/>
    </row>
    <row r="13" spans="1:10" ht="18" customHeight="1">
      <c r="A13" s="42" t="s">
        <v>10</v>
      </c>
      <c r="B13" s="43"/>
      <c r="C13" s="44"/>
      <c r="D13" s="37">
        <f>SUM(D8:D12)</f>
        <v>500000000</v>
      </c>
      <c r="E13" s="44"/>
      <c r="F13" s="37">
        <f>SUM(F8:F12)</f>
        <v>500000000</v>
      </c>
      <c r="G13" s="37"/>
      <c r="H13" s="37"/>
    </row>
    <row r="14" spans="1:10" ht="18" customHeight="1"/>
    <row r="15" spans="1:10" ht="18">
      <c r="A15" s="38" t="s">
        <v>11</v>
      </c>
      <c r="J15" s="14" t="s">
        <v>26</v>
      </c>
    </row>
    <row r="16" spans="1:10" ht="45">
      <c r="A16" s="39" t="s">
        <v>12</v>
      </c>
      <c r="B16" s="40" t="s">
        <v>13</v>
      </c>
      <c r="C16" s="40" t="s">
        <v>14</v>
      </c>
      <c r="D16" s="40" t="s">
        <v>15</v>
      </c>
      <c r="E16" s="40" t="s">
        <v>16</v>
      </c>
      <c r="F16" s="40" t="s">
        <v>17</v>
      </c>
      <c r="G16" s="40" t="s">
        <v>18</v>
      </c>
      <c r="H16" s="40" t="s">
        <v>19</v>
      </c>
      <c r="I16" s="40" t="s">
        <v>20</v>
      </c>
      <c r="J16" s="40" t="s">
        <v>9</v>
      </c>
    </row>
    <row r="17" spans="1:11" ht="18" customHeight="1">
      <c r="A17" s="15" t="str">
        <v>株式会社津センターパレス</v>
      </c>
      <c r="B17" s="37">
        <v>351000000</v>
      </c>
      <c r="C17" s="37">
        <v>2538247516</v>
      </c>
      <c r="D17" s="37">
        <v>928489955</v>
      </c>
      <c r="E17" s="37">
        <v>1609757561</v>
      </c>
      <c r="F17" s="37">
        <v>1321000000</v>
      </c>
      <c r="G17" s="63">
        <v>0.26570779712339138</v>
      </c>
      <c r="H17" s="37">
        <v>427725135.43603331</v>
      </c>
      <c r="I17" s="37" t="str">
        <v>-</v>
      </c>
      <c r="J17" s="37">
        <v>351000000</v>
      </c>
    </row>
    <row r="18" spans="1:11" ht="18" customHeight="1">
      <c r="A18" s="15" t="str">
        <v>株式会社伊勢湾ヘリポート</v>
      </c>
      <c r="B18" s="37">
        <v>51900000</v>
      </c>
      <c r="C18" s="37">
        <v>134463028</v>
      </c>
      <c r="D18" s="37">
        <v>5137724</v>
      </c>
      <c r="E18" s="37">
        <v>129325304</v>
      </c>
      <c r="F18" s="37">
        <v>96300000</v>
      </c>
      <c r="G18" s="63">
        <v>0.5389408099688473</v>
      </c>
      <c r="H18" s="37">
        <v>69698684.087227404</v>
      </c>
      <c r="I18" s="37" t="str">
        <v>-</v>
      </c>
      <c r="J18" s="37">
        <v>51900000</v>
      </c>
    </row>
    <row r="19" spans="1:11" ht="18" customHeight="1">
      <c r="A19" s="15" t="str">
        <v>株式会社津サイエンスプラザ</v>
      </c>
      <c r="B19" s="37">
        <v>520000000</v>
      </c>
      <c r="C19" s="37">
        <v>1494535011</v>
      </c>
      <c r="D19" s="37">
        <v>41525214</v>
      </c>
      <c r="E19" s="37">
        <v>1453009797</v>
      </c>
      <c r="F19" s="37">
        <v>100000000</v>
      </c>
      <c r="G19" s="63">
        <v>5.2</v>
      </c>
      <c r="H19" s="37">
        <v>7555650944.4000006</v>
      </c>
      <c r="I19" s="37" t="str">
        <v>-</v>
      </c>
      <c r="J19" s="37">
        <v>520000000</v>
      </c>
    </row>
    <row r="20" spans="1:11" ht="18" customHeight="1">
      <c r="A20" s="15" t="str">
        <v>津駅前都市開発株式会社</v>
      </c>
      <c r="B20" s="37">
        <v>120000000</v>
      </c>
      <c r="C20" s="37">
        <v>3110875899</v>
      </c>
      <c r="D20" s="37">
        <v>905666681</v>
      </c>
      <c r="E20" s="37">
        <v>2205209218</v>
      </c>
      <c r="F20" s="37">
        <v>300000000</v>
      </c>
      <c r="G20" s="63">
        <v>0.4</v>
      </c>
      <c r="H20" s="37">
        <v>882083687.20000005</v>
      </c>
      <c r="I20" s="37" t="str">
        <v>-</v>
      </c>
      <c r="J20" s="37">
        <v>120000000</v>
      </c>
    </row>
    <row r="21" spans="1:11" ht="18" customHeight="1">
      <c r="A21" s="15" t="str">
        <v>株式会社まちづくり津夢時風</v>
      </c>
      <c r="B21" s="37">
        <v>14900000</v>
      </c>
      <c r="C21" s="37">
        <v>37750999</v>
      </c>
      <c r="D21" s="37">
        <v>1990158</v>
      </c>
      <c r="E21" s="37">
        <v>35760841</v>
      </c>
      <c r="F21" s="37">
        <v>30000000</v>
      </c>
      <c r="G21" s="63">
        <v>0.49666666666666665</v>
      </c>
      <c r="H21" s="37">
        <v>17761217.696666665</v>
      </c>
      <c r="I21" s="37" t="str">
        <v>-</v>
      </c>
      <c r="J21" s="37">
        <v>14900000</v>
      </c>
    </row>
    <row r="22" spans="1:11" ht="18" customHeight="1">
      <c r="A22" s="15" t="str">
        <v>青山高原保健休養地管理株式会社</v>
      </c>
      <c r="B22" s="37">
        <v>19670000</v>
      </c>
      <c r="C22" s="37">
        <v>59232148</v>
      </c>
      <c r="D22" s="37">
        <v>1124163</v>
      </c>
      <c r="E22" s="37">
        <v>58107985</v>
      </c>
      <c r="F22" s="37">
        <v>36500000</v>
      </c>
      <c r="G22" s="63">
        <v>0.53890410958904111</v>
      </c>
      <c r="H22" s="37">
        <v>31314631.916438356</v>
      </c>
      <c r="I22" s="37" t="str">
        <v>-</v>
      </c>
      <c r="J22" s="37">
        <v>19670000</v>
      </c>
    </row>
    <row r="23" spans="1:11" ht="18" customHeight="1">
      <c r="A23" s="15" t="str">
        <v>津市土地開発公社</v>
      </c>
      <c r="B23" s="37">
        <v>10000000</v>
      </c>
      <c r="C23" s="37">
        <v>2439327870</v>
      </c>
      <c r="D23" s="37">
        <v>506039881</v>
      </c>
      <c r="E23" s="37">
        <v>1933287989</v>
      </c>
      <c r="F23" s="37">
        <v>10000000</v>
      </c>
      <c r="G23" s="63">
        <v>1</v>
      </c>
      <c r="H23" s="37">
        <v>1933287989</v>
      </c>
      <c r="I23" s="37" t="str">
        <v>-</v>
      </c>
      <c r="J23" s="37">
        <v>10000000</v>
      </c>
    </row>
    <row r="24" spans="1:11" ht="18" customHeight="1">
      <c r="A24" s="15" t="str">
        <v>公益財団法人津市社会教育振興会</v>
      </c>
      <c r="B24" s="37">
        <v>10000000</v>
      </c>
      <c r="C24" s="37">
        <v>84490309</v>
      </c>
      <c r="D24" s="37">
        <v>8599446</v>
      </c>
      <c r="E24" s="37">
        <v>75890863</v>
      </c>
      <c r="F24" s="37">
        <v>75890863</v>
      </c>
      <c r="G24" s="63">
        <v>0.13176816819173606</v>
      </c>
      <c r="H24" s="37">
        <v>10000000</v>
      </c>
      <c r="I24" s="37" t="str">
        <v>-</v>
      </c>
      <c r="J24" s="37">
        <v>10000000</v>
      </c>
    </row>
    <row r="25" spans="1:11" ht="18" customHeight="1">
      <c r="A25" s="15" t="str">
        <v>社会福祉法人津市社会福祉事業団</v>
      </c>
      <c r="B25" s="37">
        <v>3000000</v>
      </c>
      <c r="C25" s="41">
        <v>1505521959</v>
      </c>
      <c r="D25" s="41">
        <v>221309843</v>
      </c>
      <c r="E25" s="41">
        <v>1284212116</v>
      </c>
      <c r="F25" s="41">
        <v>3000000</v>
      </c>
      <c r="G25" s="63">
        <v>1</v>
      </c>
      <c r="H25" s="37">
        <v>1284212116</v>
      </c>
      <c r="I25" s="37" t="str">
        <v>-</v>
      </c>
      <c r="J25" s="37">
        <v>3000000</v>
      </c>
    </row>
    <row r="26" spans="1:11" ht="18" customHeight="1">
      <c r="A26" s="15" t="str">
        <v>社会福祉法人津市社会福祉協議会</v>
      </c>
      <c r="B26" s="37">
        <v>613352000</v>
      </c>
      <c r="C26" s="37">
        <v>2076667739</v>
      </c>
      <c r="D26" s="37">
        <v>494028056</v>
      </c>
      <c r="E26" s="37">
        <v>1582639683</v>
      </c>
      <c r="F26" s="41">
        <v>1304302699</v>
      </c>
      <c r="G26" s="63">
        <v>0.47025280287333054</v>
      </c>
      <c r="H26" s="41">
        <v>744240746.86930931</v>
      </c>
      <c r="I26" s="41" t="str">
        <v>-</v>
      </c>
      <c r="J26" s="37">
        <v>613352000</v>
      </c>
    </row>
    <row r="27" spans="1:11" ht="18" customHeight="1">
      <c r="A27" s="15"/>
      <c r="B27" s="37"/>
      <c r="C27" s="37"/>
      <c r="D27" s="37"/>
      <c r="E27" s="37"/>
      <c r="F27" s="37"/>
      <c r="G27" s="45"/>
      <c r="H27" s="37"/>
      <c r="I27" s="37"/>
      <c r="J27" s="37"/>
    </row>
    <row r="28" spans="1:11" ht="18" customHeight="1">
      <c r="A28" s="42" t="s">
        <v>10</v>
      </c>
      <c r="B28" s="37">
        <f>SUM(B17:B27)</f>
        <v>1713822000</v>
      </c>
      <c r="C28" s="44"/>
      <c r="D28" s="44"/>
      <c r="E28" s="44"/>
      <c r="F28" s="44"/>
      <c r="G28" s="43"/>
      <c r="H28" s="44"/>
      <c r="I28" s="37" t="s">
        <v>25</v>
      </c>
      <c r="J28" s="37">
        <v>1713822000</v>
      </c>
    </row>
    <row r="30" spans="1:11" ht="18">
      <c r="A30" s="38" t="s">
        <v>21</v>
      </c>
      <c r="K30" s="14" t="s">
        <v>26</v>
      </c>
    </row>
    <row r="31" spans="1:11" ht="45">
      <c r="A31" s="39" t="s">
        <v>12</v>
      </c>
      <c r="B31" s="40" t="s">
        <v>22</v>
      </c>
      <c r="C31" s="40" t="s">
        <v>14</v>
      </c>
      <c r="D31" s="40" t="s">
        <v>15</v>
      </c>
      <c r="E31" s="40" t="s">
        <v>16</v>
      </c>
      <c r="F31" s="40" t="s">
        <v>17</v>
      </c>
      <c r="G31" s="40" t="s">
        <v>18</v>
      </c>
      <c r="H31" s="40" t="s">
        <v>19</v>
      </c>
      <c r="I31" s="40" t="s">
        <v>23</v>
      </c>
      <c r="J31" s="40" t="s">
        <v>24</v>
      </c>
      <c r="K31" s="40" t="s">
        <v>9</v>
      </c>
    </row>
    <row r="32" spans="1:11" ht="18" customHeight="1">
      <c r="A32" s="15" t="str">
        <v>株式会社三重県松阪食肉公社</v>
      </c>
      <c r="B32" s="37">
        <v>127500000</v>
      </c>
      <c r="C32" s="37">
        <v>575557467</v>
      </c>
      <c r="D32" s="37">
        <v>91645931</v>
      </c>
      <c r="E32" s="37">
        <v>483911536</v>
      </c>
      <c r="F32" s="37">
        <v>640201097</v>
      </c>
      <c r="G32" s="46">
        <v>0.19915617233002023</v>
      </c>
      <c r="H32" s="37">
        <v>96373969.256100789</v>
      </c>
      <c r="I32" s="37">
        <v>0</v>
      </c>
      <c r="J32" s="37">
        <v>127500000</v>
      </c>
      <c r="K32" s="37">
        <v>127500000</v>
      </c>
    </row>
    <row r="33" spans="1:11" ht="18" customHeight="1">
      <c r="A33" s="15" t="str">
        <v>伊勢鉄道株式会社</v>
      </c>
      <c r="B33" s="37">
        <v>13450000</v>
      </c>
      <c r="C33" s="37">
        <v>1767511957</v>
      </c>
      <c r="D33" s="37">
        <v>1398181431</v>
      </c>
      <c r="E33" s="37">
        <v>369330526</v>
      </c>
      <c r="F33" s="37">
        <v>360000000</v>
      </c>
      <c r="G33" s="46">
        <v>3.7361111111111109E-2</v>
      </c>
      <c r="H33" s="37">
        <v>13798598.81861111</v>
      </c>
      <c r="I33" s="37">
        <v>0</v>
      </c>
      <c r="J33" s="37">
        <v>13450000</v>
      </c>
      <c r="K33" s="37">
        <v>13450000</v>
      </c>
    </row>
    <row r="34" spans="1:11" ht="18" customHeight="1">
      <c r="A34" s="15" t="str">
        <v>株式会社ＺＴＶ</v>
      </c>
      <c r="B34" s="37">
        <v>6400000</v>
      </c>
      <c r="C34" s="37">
        <v>35051476000</v>
      </c>
      <c r="D34" s="37">
        <v>16104573000</v>
      </c>
      <c r="E34" s="37">
        <v>18946903000</v>
      </c>
      <c r="F34" s="37">
        <v>1070400000</v>
      </c>
      <c r="G34" s="46">
        <v>5.9790732436472349E-3</v>
      </c>
      <c r="H34" s="37">
        <v>113284920.77727953</v>
      </c>
      <c r="I34" s="37">
        <v>0</v>
      </c>
      <c r="J34" s="37">
        <v>6400000</v>
      </c>
      <c r="K34" s="37">
        <v>6400000</v>
      </c>
    </row>
    <row r="35" spans="1:11" ht="18" customHeight="1">
      <c r="A35" s="15" t="str">
        <v>株式会社三重データクラフト</v>
      </c>
      <c r="B35" s="37">
        <v>5000000</v>
      </c>
      <c r="C35" s="37">
        <v>222515786</v>
      </c>
      <c r="D35" s="37">
        <v>76861056</v>
      </c>
      <c r="E35" s="37">
        <v>145654730</v>
      </c>
      <c r="F35" s="37">
        <v>50000000</v>
      </c>
      <c r="G35" s="46">
        <v>0.1</v>
      </c>
      <c r="H35" s="37">
        <v>14565473</v>
      </c>
      <c r="I35" s="37">
        <v>0</v>
      </c>
      <c r="J35" s="37">
        <v>5000000</v>
      </c>
      <c r="K35" s="37">
        <v>5000000</v>
      </c>
    </row>
    <row r="36" spans="1:11" ht="18" customHeight="1">
      <c r="A36" s="15" t="str">
        <v>株式会社マリーナ河芸</v>
      </c>
      <c r="B36" s="37">
        <v>15750000</v>
      </c>
      <c r="C36" s="37">
        <v>365283032</v>
      </c>
      <c r="D36" s="37">
        <v>214769222</v>
      </c>
      <c r="E36" s="37">
        <v>150513810</v>
      </c>
      <c r="F36" s="37">
        <v>92500000</v>
      </c>
      <c r="G36" s="46">
        <v>0.17027027027027028</v>
      </c>
      <c r="H36" s="37">
        <v>25628027.108108111</v>
      </c>
      <c r="I36" s="37">
        <v>0</v>
      </c>
      <c r="J36" s="37">
        <v>15750000</v>
      </c>
      <c r="K36" s="37">
        <v>15750000</v>
      </c>
    </row>
    <row r="37" spans="1:11" ht="18" customHeight="1">
      <c r="A37" s="15" t="str">
        <v>株式会社青山高原ウインドファーム</v>
      </c>
      <c r="B37" s="37">
        <v>40000000</v>
      </c>
      <c r="C37" s="37">
        <v>12282966000</v>
      </c>
      <c r="D37" s="37">
        <v>7447937000</v>
      </c>
      <c r="E37" s="37">
        <v>4835029000</v>
      </c>
      <c r="F37" s="37">
        <v>1940000000</v>
      </c>
      <c r="G37" s="46">
        <v>2.0618556701030927E-2</v>
      </c>
      <c r="H37" s="37">
        <v>99691319.587628871</v>
      </c>
      <c r="I37" s="37">
        <v>0</v>
      </c>
      <c r="J37" s="37">
        <v>40000000</v>
      </c>
      <c r="K37" s="37">
        <v>40000000</v>
      </c>
    </row>
    <row r="38" spans="1:11" ht="18" customHeight="1">
      <c r="A38" s="15" t="str">
        <v>三重県農業信用基金協会</v>
      </c>
      <c r="B38" s="37">
        <v>15920000</v>
      </c>
      <c r="C38" s="37">
        <v>74612069499</v>
      </c>
      <c r="D38" s="37">
        <v>70706289988</v>
      </c>
      <c r="E38" s="37">
        <v>3905779511</v>
      </c>
      <c r="F38" s="37">
        <v>2834720000</v>
      </c>
      <c r="G38" s="46">
        <v>5.6160749562567027E-3</v>
      </c>
      <c r="H38" s="37">
        <v>21935150.496387649</v>
      </c>
      <c r="I38" s="37">
        <v>0</v>
      </c>
      <c r="J38" s="37">
        <v>15920000</v>
      </c>
      <c r="K38" s="37">
        <v>15920000</v>
      </c>
    </row>
    <row r="39" spans="1:11" ht="18" customHeight="1">
      <c r="A39" s="15" t="str">
        <v>公益社団法人三重県青果物価格安定基金協会</v>
      </c>
      <c r="B39" s="37">
        <v>1790000</v>
      </c>
      <c r="C39" s="37">
        <v>624958802</v>
      </c>
      <c r="D39" s="37">
        <v>438872921</v>
      </c>
      <c r="E39" s="37">
        <v>186085881</v>
      </c>
      <c r="F39" s="37">
        <v>60866960</v>
      </c>
      <c r="G39" s="46">
        <v>2.9408401536728628E-2</v>
      </c>
      <c r="H39" s="37">
        <v>5472488.3087639008</v>
      </c>
      <c r="I39" s="37">
        <v>0</v>
      </c>
      <c r="J39" s="37">
        <v>1790000</v>
      </c>
      <c r="K39" s="37">
        <v>1790000</v>
      </c>
    </row>
    <row r="40" spans="1:11" ht="18" customHeight="1">
      <c r="A40" s="15" t="str">
        <v>全国漁業信用基金協会三重支所</v>
      </c>
      <c r="B40" s="37">
        <v>5650000</v>
      </c>
      <c r="C40" s="37">
        <v>283401931889</v>
      </c>
      <c r="D40" s="37">
        <v>219169243690</v>
      </c>
      <c r="E40" s="37">
        <v>64232688199</v>
      </c>
      <c r="F40" s="37">
        <v>46481650000</v>
      </c>
      <c r="G40" s="46">
        <v>1.2155334416915062E-4</v>
      </c>
      <c r="H40" s="37">
        <v>7807698.0555627868</v>
      </c>
      <c r="I40" s="37">
        <v>0</v>
      </c>
      <c r="J40" s="37">
        <v>5650000</v>
      </c>
      <c r="K40" s="37">
        <v>5650000</v>
      </c>
    </row>
    <row r="41" spans="1:11" ht="18" customHeight="1">
      <c r="A41" s="15" t="str">
        <v>一般社団法人三重県畜産協会</v>
      </c>
      <c r="B41" s="37">
        <v>1398000</v>
      </c>
      <c r="C41" s="37">
        <v>644288230</v>
      </c>
      <c r="D41" s="37">
        <v>226405109</v>
      </c>
      <c r="E41" s="37">
        <v>417883121</v>
      </c>
      <c r="F41" s="37">
        <v>385790376</v>
      </c>
      <c r="G41" s="46">
        <v>3.623729587282395E-3</v>
      </c>
      <c r="H41" s="37">
        <v>1514295.4295936092</v>
      </c>
      <c r="I41" s="37">
        <v>0</v>
      </c>
      <c r="J41" s="37">
        <v>1398000</v>
      </c>
      <c r="K41" s="37">
        <v>1398000</v>
      </c>
    </row>
    <row r="42" spans="1:11" ht="18" customHeight="1">
      <c r="A42" s="15" t="str">
        <v>公益社団法人三重県私学振興会</v>
      </c>
      <c r="B42" s="37">
        <v>3680000</v>
      </c>
      <c r="C42" s="37">
        <v>5632301449</v>
      </c>
      <c r="D42" s="37">
        <v>5305300710</v>
      </c>
      <c r="E42" s="37">
        <v>327000739</v>
      </c>
      <c r="F42" s="37">
        <v>3680000</v>
      </c>
      <c r="G42" s="98">
        <v>1</v>
      </c>
      <c r="H42" s="37">
        <v>327000739</v>
      </c>
      <c r="I42" s="37">
        <v>0</v>
      </c>
      <c r="J42" s="37">
        <v>3680000</v>
      </c>
      <c r="K42" s="37">
        <v>3680000</v>
      </c>
    </row>
    <row r="43" spans="1:11" ht="18" customHeight="1">
      <c r="A43" s="15" t="str">
        <v>中勢森林組合</v>
      </c>
      <c r="B43" s="37">
        <v>29435000</v>
      </c>
      <c r="C43" s="37">
        <v>1245178830</v>
      </c>
      <c r="D43" s="37">
        <v>401267172</v>
      </c>
      <c r="E43" s="37">
        <v>843911658</v>
      </c>
      <c r="F43" s="37">
        <v>97555000</v>
      </c>
      <c r="G43" s="46">
        <v>0.30172723079288605</v>
      </c>
      <c r="H43" s="37">
        <v>254631127.60217312</v>
      </c>
      <c r="I43" s="37">
        <v>0</v>
      </c>
      <c r="J43" s="37">
        <v>29435000</v>
      </c>
      <c r="K43" s="37">
        <v>29435000</v>
      </c>
    </row>
    <row r="44" spans="1:11" ht="18" customHeight="1">
      <c r="A44" s="15" t="str">
        <v>鈴鹿森林組合</v>
      </c>
      <c r="B44" s="37">
        <v>12000</v>
      </c>
      <c r="C44" s="37">
        <v>243329955</v>
      </c>
      <c r="D44" s="37">
        <v>47633450</v>
      </c>
      <c r="E44" s="37">
        <v>195696505</v>
      </c>
      <c r="F44" s="37">
        <v>48426000</v>
      </c>
      <c r="G44" s="46">
        <v>2.4780076818238137E-4</v>
      </c>
      <c r="H44" s="37">
        <v>48493.744269607239</v>
      </c>
      <c r="I44" s="37">
        <v>0</v>
      </c>
      <c r="J44" s="37">
        <v>12000</v>
      </c>
      <c r="K44" s="37">
        <v>12000</v>
      </c>
    </row>
    <row r="45" spans="1:11" ht="18" customHeight="1">
      <c r="A45" s="15" t="str">
        <v>有限会社美杉観光開発</v>
      </c>
      <c r="B45" s="37">
        <v>2800000</v>
      </c>
      <c r="C45" s="37">
        <v>39088101</v>
      </c>
      <c r="D45" s="37">
        <v>63844693</v>
      </c>
      <c r="E45" s="37">
        <v>-24756592</v>
      </c>
      <c r="F45" s="37">
        <v>7000000</v>
      </c>
      <c r="G45" s="46">
        <v>0.4</v>
      </c>
      <c r="H45" s="37">
        <v>-9902636.8000000007</v>
      </c>
      <c r="I45" s="37">
        <v>0</v>
      </c>
      <c r="J45" s="37">
        <v>2800000</v>
      </c>
      <c r="K45" s="37">
        <v>2800000</v>
      </c>
    </row>
    <row r="46" spans="1:11" ht="18" customHeight="1">
      <c r="A46" s="15" t="str">
        <v>地方公共団体金融機構</v>
      </c>
      <c r="B46" s="37">
        <v>21000000</v>
      </c>
      <c r="C46" s="37">
        <v>24164123000000</v>
      </c>
      <c r="D46" s="37">
        <v>23738231000000</v>
      </c>
      <c r="E46" s="37">
        <v>425892000000</v>
      </c>
      <c r="F46" s="37">
        <v>16602000000</v>
      </c>
      <c r="G46" s="46">
        <v>1.264907842428623E-3</v>
      </c>
      <c r="H46" s="37">
        <v>538714130.82761109</v>
      </c>
      <c r="I46" s="37">
        <v>0</v>
      </c>
      <c r="J46" s="37">
        <v>21000000</v>
      </c>
      <c r="K46" s="37">
        <v>21000000</v>
      </c>
    </row>
    <row r="47" spans="1:11" ht="18" customHeight="1">
      <c r="A47" s="15" t="str">
        <v>三重県信用保証協会</v>
      </c>
      <c r="B47" s="37">
        <v>164473000</v>
      </c>
      <c r="C47" s="37">
        <v>523691307718</v>
      </c>
      <c r="D47" s="37">
        <v>481649511155</v>
      </c>
      <c r="E47" s="37">
        <v>42041796563</v>
      </c>
      <c r="F47" s="37">
        <v>7971968000</v>
      </c>
      <c r="G47" s="46">
        <v>2.0631417486874006E-2</v>
      </c>
      <c r="H47" s="37">
        <v>867381856.78947771</v>
      </c>
      <c r="I47" s="37">
        <v>0</v>
      </c>
      <c r="J47" s="37">
        <v>164473000</v>
      </c>
      <c r="K47" s="37">
        <v>164473000</v>
      </c>
    </row>
    <row r="48" spans="1:11" ht="18" customHeight="1">
      <c r="A48" s="15" t="str">
        <v>公益財団法人三重県水産振興事業団</v>
      </c>
      <c r="B48" s="37">
        <v>20340000</v>
      </c>
      <c r="C48" s="37">
        <v>5165425662</v>
      </c>
      <c r="D48" s="37">
        <v>183068085</v>
      </c>
      <c r="E48" s="37">
        <v>4982357577</v>
      </c>
      <c r="F48" s="37">
        <v>4743322095</v>
      </c>
      <c r="G48" s="46">
        <v>4.2881338421948342E-3</v>
      </c>
      <c r="H48" s="37">
        <v>21365016.139849555</v>
      </c>
      <c r="I48" s="37">
        <v>0</v>
      </c>
      <c r="J48" s="37">
        <v>20340000</v>
      </c>
      <c r="K48" s="37">
        <v>20340000</v>
      </c>
    </row>
    <row r="49" spans="1:11" ht="18" customHeight="1">
      <c r="A49" s="15" t="str">
        <v>公益社団法人三重県緑化推進協会</v>
      </c>
      <c r="B49" s="37">
        <v>9596131</v>
      </c>
      <c r="C49" s="37">
        <v>350963015</v>
      </c>
      <c r="D49" s="37">
        <v>7524507</v>
      </c>
      <c r="E49" s="37">
        <v>343438508</v>
      </c>
      <c r="F49" s="37">
        <v>302687850</v>
      </c>
      <c r="G49" s="46">
        <v>3.1703059769330022E-2</v>
      </c>
      <c r="H49" s="37">
        <v>10888051.546213526</v>
      </c>
      <c r="I49" s="37">
        <v>125158</v>
      </c>
      <c r="J49" s="37">
        <v>9470973</v>
      </c>
      <c r="K49" s="37">
        <v>9470973</v>
      </c>
    </row>
    <row r="50" spans="1:11" ht="18" customHeight="1">
      <c r="A50" s="15" t="str">
        <v>更生保護法人三重県更正保護事業協会</v>
      </c>
      <c r="B50" s="37">
        <v>300000</v>
      </c>
      <c r="C50" s="37">
        <v>113296262</v>
      </c>
      <c r="D50" s="37">
        <v>118383</v>
      </c>
      <c r="E50" s="37">
        <v>113177879</v>
      </c>
      <c r="F50" s="37">
        <v>102694639</v>
      </c>
      <c r="G50" s="37">
        <v>2.9212819960348661E-3</v>
      </c>
      <c r="H50" s="37">
        <v>330624.50027211255</v>
      </c>
      <c r="I50" s="37">
        <v>0</v>
      </c>
      <c r="J50" s="37">
        <v>300000</v>
      </c>
      <c r="K50" s="37">
        <v>300000</v>
      </c>
    </row>
    <row r="51" spans="1:11" ht="18" customHeight="1">
      <c r="A51" s="15" t="str">
        <v>公益財団法人三重県産業支援センター</v>
      </c>
      <c r="B51" s="37">
        <v>30820000</v>
      </c>
      <c r="C51" s="37">
        <v>1919071047</v>
      </c>
      <c r="D51" s="37">
        <v>554419632</v>
      </c>
      <c r="E51" s="37">
        <v>1364651415</v>
      </c>
      <c r="F51" s="37">
        <v>1318958224</v>
      </c>
      <c r="G51" s="46">
        <v>2.3366926593423328E-2</v>
      </c>
      <c r="H51" s="37">
        <v>31887709.439916272</v>
      </c>
      <c r="I51" s="37">
        <v>0</v>
      </c>
      <c r="J51" s="37">
        <v>30820000</v>
      </c>
      <c r="K51" s="37">
        <v>30820000</v>
      </c>
    </row>
    <row r="52" spans="1:11" ht="18" customHeight="1">
      <c r="A52" s="15" t="str">
        <v>公益財団法人三重県農林水産支援センター</v>
      </c>
      <c r="B52" s="37">
        <v>16698000</v>
      </c>
      <c r="C52" s="37">
        <v>707087136</v>
      </c>
      <c r="D52" s="37">
        <v>374078188</v>
      </c>
      <c r="E52" s="37">
        <v>333008948</v>
      </c>
      <c r="F52" s="37">
        <v>244071029</v>
      </c>
      <c r="G52" s="46">
        <v>6.8414510597240935E-2</v>
      </c>
      <c r="H52" s="37">
        <v>22782644.201922055</v>
      </c>
      <c r="I52" s="37">
        <v>1264000</v>
      </c>
      <c r="J52" s="37">
        <v>15434000</v>
      </c>
      <c r="K52" s="37">
        <v>15434000</v>
      </c>
    </row>
    <row r="53" spans="1:11" ht="18" customHeight="1">
      <c r="A53" s="15" t="str">
        <v>公益財団法人三重県国際交流財団</v>
      </c>
      <c r="B53" s="37">
        <v>15329000</v>
      </c>
      <c r="C53" s="37">
        <v>697045121</v>
      </c>
      <c r="D53" s="37">
        <v>15993436</v>
      </c>
      <c r="E53" s="37">
        <v>681051685</v>
      </c>
      <c r="F53" s="37">
        <v>493950092</v>
      </c>
      <c r="G53" s="46">
        <v>3.1033499635424705E-2</v>
      </c>
      <c r="H53" s="37">
        <v>21135417.218152881</v>
      </c>
      <c r="I53" s="37">
        <v>0</v>
      </c>
      <c r="J53" s="37">
        <v>15329000</v>
      </c>
      <c r="K53" s="37">
        <v>15329000</v>
      </c>
    </row>
    <row r="54" spans="1:11" ht="18" customHeight="1">
      <c r="A54" s="15" t="str">
        <v>公益財団法人暴力追放三重県民センター</v>
      </c>
      <c r="B54" s="37">
        <v>70648700</v>
      </c>
      <c r="C54" s="37">
        <v>1085547987</v>
      </c>
      <c r="D54" s="37">
        <v>526362</v>
      </c>
      <c r="E54" s="37">
        <v>1085021625</v>
      </c>
      <c r="F54" s="37">
        <v>1058100000</v>
      </c>
      <c r="G54" s="46">
        <v>6.6769397977506847E-2</v>
      </c>
      <c r="H54" s="37">
        <v>72446240.693826199</v>
      </c>
      <c r="I54" s="37">
        <v>0</v>
      </c>
      <c r="J54" s="37">
        <v>70648700</v>
      </c>
      <c r="K54" s="37">
        <v>70648700</v>
      </c>
    </row>
    <row r="55" spans="1:11" ht="18" customHeight="1">
      <c r="A55" s="15" t="str">
        <v>一般財団法人三重県環境保全事業団</v>
      </c>
      <c r="B55" s="37">
        <v>4355600</v>
      </c>
      <c r="C55" s="37">
        <v>11945380326</v>
      </c>
      <c r="D55" s="37">
        <v>5964847542</v>
      </c>
      <c r="E55" s="37">
        <v>5980532784</v>
      </c>
      <c r="F55" s="37">
        <v>155800000</v>
      </c>
      <c r="G55" s="46">
        <v>2.7956354300385108E-2</v>
      </c>
      <c r="H55" s="37">
        <v>167193893.41457254</v>
      </c>
      <c r="I55" s="37">
        <v>0</v>
      </c>
      <c r="J55" s="37">
        <v>4355600</v>
      </c>
      <c r="K55" s="37">
        <v>4355600</v>
      </c>
    </row>
    <row r="56" spans="1:11" ht="18" customHeight="1">
      <c r="A56" s="15" t="str">
        <v>公益財団法人三重県救急医療情報センター</v>
      </c>
      <c r="B56" s="37">
        <v>800000</v>
      </c>
      <c r="C56" s="37">
        <v>73878942</v>
      </c>
      <c r="D56" s="37">
        <v>22331280</v>
      </c>
      <c r="E56" s="37">
        <v>51547662</v>
      </c>
      <c r="F56" s="37">
        <v>10520000</v>
      </c>
      <c r="G56" s="46">
        <v>7.6045627376425853E-2</v>
      </c>
      <c r="H56" s="37">
        <v>3919974.2965779467</v>
      </c>
      <c r="I56" s="37">
        <v>0</v>
      </c>
      <c r="J56" s="37">
        <v>800000</v>
      </c>
      <c r="K56" s="37">
        <v>800000</v>
      </c>
    </row>
    <row r="57" spans="1:11" ht="18" customHeight="1">
      <c r="A57" s="15" t="str">
        <v>一般財団法人三重県漁業操業安全協会</v>
      </c>
      <c r="B57" s="37">
        <v>190000</v>
      </c>
      <c r="C57" s="37">
        <v>108778662</v>
      </c>
      <c r="D57" s="37">
        <v>0</v>
      </c>
      <c r="E57" s="37">
        <v>108778662</v>
      </c>
      <c r="F57" s="37">
        <v>30607374</v>
      </c>
      <c r="G57" s="46">
        <v>6.2076544038047821E-3</v>
      </c>
      <c r="H57" s="37">
        <v>675260.34020429186</v>
      </c>
      <c r="I57" s="37">
        <v>0</v>
      </c>
      <c r="J57" s="37">
        <v>190000</v>
      </c>
      <c r="K57" s="37">
        <v>190000</v>
      </c>
    </row>
    <row r="58" spans="1:11" ht="18" customHeight="1">
      <c r="A58" s="15" t="str">
        <v>一般財団法人砂防フロンティア整備推進機構</v>
      </c>
      <c r="B58" s="37">
        <v>500000</v>
      </c>
      <c r="C58" s="37">
        <v>2165816831</v>
      </c>
      <c r="D58" s="37">
        <v>545822205</v>
      </c>
      <c r="E58" s="37">
        <v>1619994626</v>
      </c>
      <c r="F58" s="37">
        <v>400000000</v>
      </c>
      <c r="G58" s="46">
        <v>1.25E-3</v>
      </c>
      <c r="H58" s="37">
        <v>2024993.2825</v>
      </c>
      <c r="I58" s="37">
        <v>0</v>
      </c>
      <c r="J58" s="37">
        <v>500000</v>
      </c>
      <c r="K58" s="37">
        <v>500000</v>
      </c>
    </row>
    <row r="59" spans="1:11" ht="18" customHeight="1">
      <c r="A59" s="15" t="s">
        <v>479</v>
      </c>
      <c r="B59" s="37">
        <v>6594000</v>
      </c>
      <c r="C59" s="37">
        <v>1104747754</v>
      </c>
      <c r="D59" s="37">
        <v>1012583754</v>
      </c>
      <c r="E59" s="37">
        <f>+C59-D59</f>
        <v>92164000</v>
      </c>
      <c r="F59" s="37">
        <v>60000000</v>
      </c>
      <c r="G59" s="46">
        <v>0.1099</v>
      </c>
      <c r="H59" s="37">
        <v>10189783.4815</v>
      </c>
      <c r="I59" s="37" t="s">
        <v>25</v>
      </c>
      <c r="J59" s="37">
        <v>6594000</v>
      </c>
      <c r="K59" s="37"/>
    </row>
    <row r="60" spans="1:11" ht="18" customHeight="1">
      <c r="A60" s="15" t="s">
        <v>480</v>
      </c>
      <c r="B60" s="37">
        <v>40000000</v>
      </c>
      <c r="C60" s="37">
        <v>1085472799</v>
      </c>
      <c r="D60" s="71">
        <v>219537</v>
      </c>
      <c r="E60" s="71">
        <f>+C60-D60</f>
        <v>1085253262</v>
      </c>
      <c r="F60" s="37">
        <v>1058100000</v>
      </c>
      <c r="G60" s="46">
        <v>3.780361024477838E-2</v>
      </c>
      <c r="H60" s="37">
        <v>41026491.333522357</v>
      </c>
      <c r="I60" s="37" t="s">
        <v>25</v>
      </c>
      <c r="J60" s="37">
        <v>40000000</v>
      </c>
      <c r="K60" s="37"/>
    </row>
    <row r="61" spans="1:11" ht="18" customHeight="1">
      <c r="A61" s="15"/>
      <c r="B61" s="37"/>
      <c r="C61" s="37"/>
      <c r="D61" s="37"/>
      <c r="E61" s="37"/>
      <c r="F61" s="37"/>
      <c r="G61" s="45"/>
      <c r="H61" s="37"/>
      <c r="I61" s="37"/>
      <c r="J61" s="37"/>
      <c r="K61" s="37"/>
    </row>
    <row r="62" spans="1:11" ht="18" customHeight="1">
      <c r="A62" s="42" t="s">
        <v>10</v>
      </c>
      <c r="B62" s="37">
        <f>SUM(B32:B61)</f>
        <v>670429431</v>
      </c>
      <c r="C62" s="44"/>
      <c r="D62" s="44"/>
      <c r="E62" s="44"/>
      <c r="F62" s="44"/>
      <c r="G62" s="43"/>
      <c r="H62" s="44"/>
      <c r="I62" s="37">
        <f>SUM(I32:I61)</f>
        <v>1389158</v>
      </c>
      <c r="J62" s="37">
        <f>SUM(J32:J61)</f>
        <v>669040273</v>
      </c>
      <c r="K62" s="37">
        <f>SUM(K32:K61)</f>
        <v>622446273</v>
      </c>
    </row>
    <row r="64" spans="1:11">
      <c r="A64" s="102" t="s">
        <v>481</v>
      </c>
      <c r="B64" s="103">
        <f>+J62+B28</f>
        <v>2382862273</v>
      </c>
    </row>
    <row r="65" spans="1:3">
      <c r="A65" s="102" t="s">
        <v>482</v>
      </c>
      <c r="B65" s="103">
        <v>2382862273</v>
      </c>
      <c r="C65" s="16">
        <v>2772462273</v>
      </c>
    </row>
    <row r="66" spans="1:3">
      <c r="A66" s="102" t="s">
        <v>483</v>
      </c>
      <c r="B66" s="104">
        <f>+B64-B65</f>
        <v>0</v>
      </c>
      <c r="C66" s="16">
        <f>+B64-C65</f>
        <v>-389600000</v>
      </c>
    </row>
  </sheetData>
  <phoneticPr fontId="8"/>
  <printOptions horizontalCentered="1" verticalCentered="1"/>
  <pageMargins left="0.39370078740157483" right="0.39370078740157483" top="0.59055118110236227" bottom="0.39370078740157483" header="0.19685039370078741" footer="0.19685039370078741"/>
  <pageSetup paperSize="9" scale="41" fitToWidth="0"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6"/>
  <sheetViews>
    <sheetView zoomScale="90" zoomScaleNormal="90" workbookViewId="0">
      <selection activeCell="D8" sqref="D8"/>
    </sheetView>
  </sheetViews>
  <sheetFormatPr defaultColWidth="8.83203125" defaultRowHeight="15"/>
  <cols>
    <col min="1" max="1" width="34.08203125" style="16" customWidth="1"/>
    <col min="2" max="7" width="17.83203125" style="16" customWidth="1"/>
    <col min="8" max="8" width="11.25" style="16" customWidth="1"/>
    <col min="9" max="9" width="8.83203125" style="16"/>
    <col min="10" max="10" width="13.58203125" style="16" customWidth="1"/>
    <col min="11" max="16384" width="8.83203125" style="16"/>
  </cols>
  <sheetData>
    <row r="1" spans="1:7" ht="29">
      <c r="A1" s="1" t="s">
        <v>33</v>
      </c>
    </row>
    <row r="2" spans="1:7" ht="18">
      <c r="A2" s="13" t="s">
        <v>404</v>
      </c>
    </row>
    <row r="3" spans="1:7" ht="18">
      <c r="A3" s="13" t="s">
        <v>476</v>
      </c>
    </row>
    <row r="4" spans="1:7" ht="18">
      <c r="A4" s="13" t="s">
        <v>436</v>
      </c>
    </row>
    <row r="5" spans="1:7" ht="18">
      <c r="G5" s="14" t="s">
        <v>26</v>
      </c>
    </row>
    <row r="6" spans="1:7" ht="30">
      <c r="A6" s="39" t="s">
        <v>27</v>
      </c>
      <c r="B6" s="39" t="s">
        <v>28</v>
      </c>
      <c r="C6" s="39" t="s">
        <v>29</v>
      </c>
      <c r="D6" s="39" t="s">
        <v>30</v>
      </c>
      <c r="E6" s="39" t="s">
        <v>31</v>
      </c>
      <c r="F6" s="40" t="s">
        <v>32</v>
      </c>
      <c r="G6" s="40" t="s">
        <v>9</v>
      </c>
    </row>
    <row r="7" spans="1:7" ht="18" customHeight="1">
      <c r="A7" s="15" t="s">
        <v>358</v>
      </c>
      <c r="B7" s="41">
        <v>11773107014</v>
      </c>
      <c r="C7" s="105" t="s">
        <v>25</v>
      </c>
      <c r="D7" s="105" t="s">
        <v>25</v>
      </c>
      <c r="E7" s="41">
        <v>100000000</v>
      </c>
      <c r="F7" s="41">
        <f>SUM(B7:E7)</f>
        <v>11873107014</v>
      </c>
      <c r="G7" s="41">
        <f>+F7</f>
        <v>11873107014</v>
      </c>
    </row>
    <row r="8" spans="1:7" ht="18" customHeight="1">
      <c r="A8" s="15" t="s">
        <v>359</v>
      </c>
      <c r="B8" s="41">
        <v>2299122458</v>
      </c>
      <c r="C8" s="41" t="s">
        <v>25</v>
      </c>
      <c r="D8" s="41" t="s">
        <v>25</v>
      </c>
      <c r="E8" s="41" t="s">
        <v>25</v>
      </c>
      <c r="F8" s="41">
        <f t="shared" ref="F8:F21" si="0">SUM(B8:E8)</f>
        <v>2299122458</v>
      </c>
      <c r="G8" s="41">
        <f t="shared" ref="G8:G21" si="1">+F8</f>
        <v>2299122458</v>
      </c>
    </row>
    <row r="9" spans="1:7" ht="18" customHeight="1">
      <c r="A9" s="15" t="s">
        <v>484</v>
      </c>
      <c r="B9" s="41">
        <v>65462800</v>
      </c>
      <c r="C9" s="41" t="s">
        <v>25</v>
      </c>
      <c r="D9" s="41" t="s">
        <v>25</v>
      </c>
      <c r="E9" s="41">
        <v>150000000</v>
      </c>
      <c r="F9" s="41">
        <f t="shared" si="0"/>
        <v>215462800</v>
      </c>
      <c r="G9" s="41">
        <f t="shared" si="1"/>
        <v>215462800</v>
      </c>
    </row>
    <row r="10" spans="1:7" ht="18" customHeight="1">
      <c r="A10" s="15" t="s">
        <v>485</v>
      </c>
      <c r="B10" s="41">
        <v>117062678</v>
      </c>
      <c r="C10" s="41" t="s">
        <v>25</v>
      </c>
      <c r="D10" s="41" t="s">
        <v>25</v>
      </c>
      <c r="E10" s="41">
        <v>100000000</v>
      </c>
      <c r="F10" s="41">
        <f t="shared" si="0"/>
        <v>217062678</v>
      </c>
      <c r="G10" s="41">
        <f t="shared" si="1"/>
        <v>217062678</v>
      </c>
    </row>
    <row r="11" spans="1:7" ht="18" customHeight="1">
      <c r="A11" s="15" t="s">
        <v>486</v>
      </c>
      <c r="B11" s="41">
        <v>53642585</v>
      </c>
      <c r="C11" s="41" t="s">
        <v>25</v>
      </c>
      <c r="D11" s="41" t="s">
        <v>25</v>
      </c>
      <c r="E11" s="41">
        <v>50000000</v>
      </c>
      <c r="F11" s="41">
        <f t="shared" si="0"/>
        <v>103642585</v>
      </c>
      <c r="G11" s="41">
        <f t="shared" si="1"/>
        <v>103642585</v>
      </c>
    </row>
    <row r="12" spans="1:7" ht="18" customHeight="1">
      <c r="A12" s="15" t="s">
        <v>487</v>
      </c>
      <c r="B12" s="41">
        <v>834149316</v>
      </c>
      <c r="C12" s="41" t="s">
        <v>25</v>
      </c>
      <c r="D12" s="41" t="s">
        <v>25</v>
      </c>
      <c r="E12" s="41" t="s">
        <v>25</v>
      </c>
      <c r="F12" s="41">
        <f t="shared" si="0"/>
        <v>834149316</v>
      </c>
      <c r="G12" s="41">
        <f t="shared" si="1"/>
        <v>834149316</v>
      </c>
    </row>
    <row r="13" spans="1:7" ht="18" customHeight="1">
      <c r="A13" s="15" t="s">
        <v>488</v>
      </c>
      <c r="B13" s="41">
        <v>136111419</v>
      </c>
      <c r="C13" s="41" t="s">
        <v>25</v>
      </c>
      <c r="D13" s="41" t="s">
        <v>25</v>
      </c>
      <c r="E13" s="41" t="s">
        <v>25</v>
      </c>
      <c r="F13" s="41">
        <f t="shared" si="0"/>
        <v>136111419</v>
      </c>
      <c r="G13" s="41">
        <f t="shared" si="1"/>
        <v>136111419</v>
      </c>
    </row>
    <row r="14" spans="1:7" ht="18" customHeight="1">
      <c r="A14" s="15" t="s">
        <v>489</v>
      </c>
      <c r="B14" s="41">
        <v>4804390</v>
      </c>
      <c r="C14" s="41" t="s">
        <v>25</v>
      </c>
      <c r="D14" s="41" t="s">
        <v>25</v>
      </c>
      <c r="E14" s="41" t="s">
        <v>25</v>
      </c>
      <c r="F14" s="41">
        <f t="shared" si="0"/>
        <v>4804390</v>
      </c>
      <c r="G14" s="41">
        <f t="shared" si="1"/>
        <v>4804390</v>
      </c>
    </row>
    <row r="15" spans="1:7" ht="18" customHeight="1">
      <c r="A15" s="15" t="s">
        <v>490</v>
      </c>
      <c r="B15" s="41">
        <v>624299</v>
      </c>
      <c r="C15" s="41" t="s">
        <v>25</v>
      </c>
      <c r="D15" s="41" t="s">
        <v>25</v>
      </c>
      <c r="E15" s="41" t="s">
        <v>25</v>
      </c>
      <c r="F15" s="41">
        <f t="shared" si="0"/>
        <v>624299</v>
      </c>
      <c r="G15" s="41">
        <f t="shared" si="1"/>
        <v>624299</v>
      </c>
    </row>
    <row r="16" spans="1:7" ht="18" customHeight="1">
      <c r="A16" s="15" t="s">
        <v>491</v>
      </c>
      <c r="B16" s="41">
        <v>409453201</v>
      </c>
      <c r="C16" s="41" t="s">
        <v>25</v>
      </c>
      <c r="D16" s="41" t="s">
        <v>25</v>
      </c>
      <c r="E16" s="41" t="s">
        <v>25</v>
      </c>
      <c r="F16" s="41">
        <f t="shared" si="0"/>
        <v>409453201</v>
      </c>
      <c r="G16" s="41">
        <f t="shared" si="1"/>
        <v>409453201</v>
      </c>
    </row>
    <row r="17" spans="1:7" ht="18" customHeight="1">
      <c r="A17" s="15" t="s">
        <v>430</v>
      </c>
      <c r="B17" s="41">
        <v>28583297</v>
      </c>
      <c r="C17" s="41" t="s">
        <v>25</v>
      </c>
      <c r="D17" s="41" t="s">
        <v>25</v>
      </c>
      <c r="E17" s="41" t="s">
        <v>25</v>
      </c>
      <c r="F17" s="41">
        <f t="shared" si="0"/>
        <v>28583297</v>
      </c>
      <c r="G17" s="41">
        <f t="shared" si="1"/>
        <v>28583297</v>
      </c>
    </row>
    <row r="18" spans="1:7" ht="18" customHeight="1">
      <c r="A18" s="15" t="s">
        <v>458</v>
      </c>
      <c r="B18" s="41">
        <v>0</v>
      </c>
      <c r="C18" s="41" t="s">
        <v>25</v>
      </c>
      <c r="D18" s="41" t="s">
        <v>25</v>
      </c>
      <c r="E18" s="41" t="s">
        <v>25</v>
      </c>
      <c r="F18" s="41">
        <f t="shared" si="0"/>
        <v>0</v>
      </c>
      <c r="G18" s="41">
        <f t="shared" si="1"/>
        <v>0</v>
      </c>
    </row>
    <row r="19" spans="1:7" ht="18" customHeight="1">
      <c r="A19" s="15" t="s">
        <v>492</v>
      </c>
      <c r="B19" s="41">
        <v>208123735</v>
      </c>
      <c r="C19" s="41" t="s">
        <v>25</v>
      </c>
      <c r="D19" s="41" t="s">
        <v>25</v>
      </c>
      <c r="E19" s="41" t="s">
        <v>25</v>
      </c>
      <c r="F19" s="41">
        <f t="shared" si="0"/>
        <v>208123735</v>
      </c>
      <c r="G19" s="41">
        <f t="shared" si="1"/>
        <v>208123735</v>
      </c>
    </row>
    <row r="20" spans="1:7" ht="18" customHeight="1">
      <c r="A20" s="15" t="s">
        <v>493</v>
      </c>
      <c r="B20" s="41">
        <v>1000000000</v>
      </c>
      <c r="C20" s="41" t="s">
        <v>25</v>
      </c>
      <c r="D20" s="41" t="s">
        <v>25</v>
      </c>
      <c r="E20" s="41" t="s">
        <v>25</v>
      </c>
      <c r="F20" s="41">
        <f t="shared" si="0"/>
        <v>1000000000</v>
      </c>
      <c r="G20" s="41">
        <f t="shared" si="1"/>
        <v>1000000000</v>
      </c>
    </row>
    <row r="21" spans="1:7" ht="18" customHeight="1">
      <c r="A21" s="15" t="s">
        <v>494</v>
      </c>
      <c r="B21" s="41">
        <v>300000000</v>
      </c>
      <c r="C21" s="41" t="s">
        <v>25</v>
      </c>
      <c r="D21" s="41" t="s">
        <v>25</v>
      </c>
      <c r="E21" s="41" t="s">
        <v>25</v>
      </c>
      <c r="F21" s="41">
        <f t="shared" si="0"/>
        <v>300000000</v>
      </c>
      <c r="G21" s="41">
        <f t="shared" si="1"/>
        <v>300000000</v>
      </c>
    </row>
    <row r="22" spans="1:7" ht="18" customHeight="1">
      <c r="A22" s="15" t="s">
        <v>496</v>
      </c>
      <c r="B22" s="41">
        <v>2181821839</v>
      </c>
      <c r="C22" s="41"/>
      <c r="D22" s="41"/>
      <c r="E22" s="41"/>
      <c r="F22" s="41">
        <f t="shared" ref="F22:F28" si="2">SUM(B22:E22)</f>
        <v>2181821839</v>
      </c>
      <c r="G22" s="41">
        <f t="shared" ref="G22:G28" si="3">+F22</f>
        <v>2181821839</v>
      </c>
    </row>
    <row r="23" spans="1:7" ht="18" customHeight="1">
      <c r="A23" s="15" t="s">
        <v>497</v>
      </c>
      <c r="B23" s="41">
        <v>2787871826</v>
      </c>
      <c r="C23" s="41"/>
      <c r="D23" s="41"/>
      <c r="E23" s="41"/>
      <c r="F23" s="41">
        <f t="shared" si="2"/>
        <v>2787871826</v>
      </c>
      <c r="G23" s="41">
        <f t="shared" si="3"/>
        <v>2787871826</v>
      </c>
    </row>
    <row r="24" spans="1:7" ht="18" customHeight="1">
      <c r="A24" s="15" t="s">
        <v>498</v>
      </c>
      <c r="B24" s="41">
        <v>0</v>
      </c>
      <c r="C24" s="41"/>
      <c r="D24" s="41"/>
      <c r="E24" s="41"/>
      <c r="F24" s="41">
        <f t="shared" si="2"/>
        <v>0</v>
      </c>
      <c r="G24" s="41">
        <f t="shared" si="3"/>
        <v>0</v>
      </c>
    </row>
    <row r="25" spans="1:7" ht="18" customHeight="1">
      <c r="A25" s="15" t="s">
        <v>499</v>
      </c>
      <c r="B25" s="41">
        <v>30282516</v>
      </c>
      <c r="C25" s="41"/>
      <c r="D25" s="41"/>
      <c r="E25" s="41"/>
      <c r="F25" s="41">
        <f t="shared" si="2"/>
        <v>30282516</v>
      </c>
      <c r="G25" s="41">
        <f t="shared" si="3"/>
        <v>30282516</v>
      </c>
    </row>
    <row r="26" spans="1:7" ht="18" customHeight="1">
      <c r="A26" s="15" t="s">
        <v>500</v>
      </c>
      <c r="B26" s="41">
        <v>7989085</v>
      </c>
      <c r="C26" s="41"/>
      <c r="D26" s="41"/>
      <c r="E26" s="41"/>
      <c r="F26" s="41">
        <f t="shared" si="2"/>
        <v>7989085</v>
      </c>
      <c r="G26" s="41">
        <f t="shared" si="3"/>
        <v>7989085</v>
      </c>
    </row>
    <row r="27" spans="1:7" ht="18" customHeight="1">
      <c r="A27" s="15" t="s">
        <v>501</v>
      </c>
      <c r="B27" s="41">
        <v>6957174</v>
      </c>
      <c r="C27" s="41"/>
      <c r="D27" s="41"/>
      <c r="E27" s="41"/>
      <c r="F27" s="41">
        <f t="shared" si="2"/>
        <v>6957174</v>
      </c>
      <c r="G27" s="41">
        <f t="shared" si="3"/>
        <v>6957174</v>
      </c>
    </row>
    <row r="28" spans="1:7" ht="18" customHeight="1">
      <c r="A28" s="15" t="s">
        <v>502</v>
      </c>
      <c r="B28" s="41">
        <v>0</v>
      </c>
      <c r="C28" s="41"/>
      <c r="D28" s="41"/>
      <c r="E28" s="41"/>
      <c r="F28" s="41">
        <f t="shared" si="2"/>
        <v>0</v>
      </c>
      <c r="G28" s="41">
        <f t="shared" si="3"/>
        <v>0</v>
      </c>
    </row>
    <row r="29" spans="1:7" ht="18" customHeight="1">
      <c r="A29" s="42" t="s">
        <v>495</v>
      </c>
      <c r="B29" s="41">
        <f t="shared" ref="B29:G29" si="4">SUM(B7:B28)</f>
        <v>22245169632</v>
      </c>
      <c r="C29" s="41">
        <f t="shared" si="4"/>
        <v>0</v>
      </c>
      <c r="D29" s="41">
        <f t="shared" si="4"/>
        <v>0</v>
      </c>
      <c r="E29" s="41">
        <f t="shared" si="4"/>
        <v>400000000</v>
      </c>
      <c r="F29" s="41">
        <f t="shared" si="4"/>
        <v>22645169632</v>
      </c>
      <c r="G29" s="41">
        <f t="shared" si="4"/>
        <v>22645169632</v>
      </c>
    </row>
    <row r="30" spans="1:7" ht="18" customHeight="1"/>
    <row r="31" spans="1:7" ht="18" customHeight="1"/>
    <row r="32" spans="1:7" ht="18" customHeight="1"/>
    <row r="33" ht="18" customHeight="1"/>
    <row r="34" ht="18" customHeight="1"/>
    <row r="35" ht="18" customHeight="1"/>
    <row r="36" ht="18" customHeight="1"/>
  </sheetData>
  <phoneticPr fontId="8"/>
  <printOptions horizontalCentered="1"/>
  <pageMargins left="0.59055118110236227" right="0.39370078740157483" top="0.39370078740157483" bottom="0.39370078740157483" header="0.19685039370078741" footer="0.19685039370078741"/>
  <pageSetup paperSize="9" scale="88" fitToHeight="0" orientation="landscape"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0669-33A3-430C-A0B7-E5E71854DCEB}">
  <sheetPr>
    <tabColor rgb="FFFFC000"/>
    <pageSetUpPr fitToPage="1"/>
  </sheetPr>
  <dimension ref="A1:P30"/>
  <sheetViews>
    <sheetView view="pageBreakPreview" zoomScale="60" zoomScaleNormal="100" workbookViewId="0">
      <selection activeCell="H45" sqref="H45"/>
    </sheetView>
  </sheetViews>
  <sheetFormatPr defaultColWidth="8.83203125" defaultRowHeight="15"/>
  <cols>
    <col min="1" max="1" width="34.08203125" style="16" customWidth="1"/>
    <col min="2" max="7" width="17.83203125" style="16" customWidth="1"/>
    <col min="8" max="8" width="11.25" style="16" customWidth="1"/>
    <col min="9" max="9" width="12.5" style="16" bestFit="1" customWidth="1"/>
    <col min="10" max="10" width="13.58203125" style="16" customWidth="1"/>
    <col min="11" max="11" width="8.83203125" style="16"/>
    <col min="12" max="12" width="12.5" style="16" bestFit="1" customWidth="1"/>
    <col min="13" max="16384" width="8.83203125" style="16"/>
  </cols>
  <sheetData>
    <row r="1" spans="1:12" ht="29">
      <c r="A1" s="1" t="s">
        <v>33</v>
      </c>
    </row>
    <row r="2" spans="1:12" ht="18">
      <c r="A2" s="13" t="s">
        <v>404</v>
      </c>
    </row>
    <row r="3" spans="1:12" ht="18">
      <c r="A3" s="13" t="s">
        <v>476</v>
      </c>
    </row>
    <row r="4" spans="1:12" ht="18">
      <c r="A4" s="13" t="s">
        <v>570</v>
      </c>
    </row>
    <row r="5" spans="1:12" ht="18">
      <c r="G5" s="14" t="s">
        <v>26</v>
      </c>
    </row>
    <row r="6" spans="1:12" ht="30">
      <c r="A6" s="39" t="s">
        <v>27</v>
      </c>
      <c r="B6" s="39" t="s">
        <v>28</v>
      </c>
      <c r="C6" s="39" t="s">
        <v>29</v>
      </c>
      <c r="D6" s="39" t="s">
        <v>30</v>
      </c>
      <c r="E6" s="39" t="s">
        <v>31</v>
      </c>
      <c r="F6" s="40" t="s">
        <v>32</v>
      </c>
      <c r="G6" s="40" t="s">
        <v>9</v>
      </c>
    </row>
    <row r="7" spans="1:12" ht="18" customHeight="1">
      <c r="A7" s="15" t="s">
        <v>358</v>
      </c>
      <c r="B7" s="41">
        <v>11773107014</v>
      </c>
      <c r="C7" s="105" t="s">
        <v>25</v>
      </c>
      <c r="D7" s="105" t="s">
        <v>25</v>
      </c>
      <c r="E7" s="41">
        <v>100000000</v>
      </c>
      <c r="F7" s="41">
        <f>SUM(B7:E7)</f>
        <v>11873107014</v>
      </c>
      <c r="G7" s="41">
        <f>+F7</f>
        <v>11873107014</v>
      </c>
    </row>
    <row r="8" spans="1:12" ht="18" customHeight="1">
      <c r="A8" s="15" t="s">
        <v>359</v>
      </c>
      <c r="B8" s="41">
        <v>2299122458</v>
      </c>
      <c r="C8" s="41" t="s">
        <v>25</v>
      </c>
      <c r="D8" s="41" t="s">
        <v>25</v>
      </c>
      <c r="E8" s="41" t="s">
        <v>25</v>
      </c>
      <c r="F8" s="41">
        <f t="shared" ref="F8:F27" si="0">SUM(B8:E8)</f>
        <v>2299122458</v>
      </c>
      <c r="G8" s="41">
        <f t="shared" ref="G8:G27" si="1">+F8</f>
        <v>2299122458</v>
      </c>
    </row>
    <row r="9" spans="1:12" ht="18" customHeight="1">
      <c r="A9" s="15" t="s">
        <v>541</v>
      </c>
      <c r="B9" s="41">
        <v>65462800</v>
      </c>
      <c r="C9" s="41" t="s">
        <v>25</v>
      </c>
      <c r="D9" s="41" t="s">
        <v>25</v>
      </c>
      <c r="E9" s="41">
        <v>150000000</v>
      </c>
      <c r="F9" s="41">
        <f t="shared" si="0"/>
        <v>215462800</v>
      </c>
      <c r="G9" s="41">
        <f t="shared" si="1"/>
        <v>215462800</v>
      </c>
    </row>
    <row r="10" spans="1:12" ht="18" customHeight="1">
      <c r="A10" s="15" t="s">
        <v>542</v>
      </c>
      <c r="B10" s="41">
        <v>117062678</v>
      </c>
      <c r="C10" s="41" t="s">
        <v>25</v>
      </c>
      <c r="D10" s="41" t="s">
        <v>25</v>
      </c>
      <c r="E10" s="41">
        <v>100000000</v>
      </c>
      <c r="F10" s="41">
        <f t="shared" si="0"/>
        <v>217062678</v>
      </c>
      <c r="G10" s="41">
        <f t="shared" si="1"/>
        <v>217062678</v>
      </c>
    </row>
    <row r="11" spans="1:12" ht="18" customHeight="1">
      <c r="A11" s="15" t="s">
        <v>543</v>
      </c>
      <c r="B11" s="41">
        <v>53642585</v>
      </c>
      <c r="C11" s="41" t="s">
        <v>25</v>
      </c>
      <c r="D11" s="41" t="s">
        <v>25</v>
      </c>
      <c r="E11" s="41">
        <v>50000000</v>
      </c>
      <c r="F11" s="41">
        <f t="shared" si="0"/>
        <v>103642585</v>
      </c>
      <c r="G11" s="41">
        <f t="shared" si="1"/>
        <v>103642585</v>
      </c>
    </row>
    <row r="12" spans="1:12" ht="18" customHeight="1">
      <c r="A12" s="15" t="s">
        <v>544</v>
      </c>
      <c r="B12" s="41">
        <v>2787871826</v>
      </c>
      <c r="C12" s="41" t="s">
        <v>25</v>
      </c>
      <c r="D12" s="41" t="s">
        <v>25</v>
      </c>
      <c r="E12" s="41" t="s">
        <v>25</v>
      </c>
      <c r="F12" s="41">
        <f t="shared" si="0"/>
        <v>2787871826</v>
      </c>
      <c r="G12" s="41">
        <f t="shared" si="1"/>
        <v>2787871826</v>
      </c>
      <c r="H12" s="16" t="s">
        <v>545</v>
      </c>
    </row>
    <row r="13" spans="1:12" ht="18" customHeight="1">
      <c r="A13" s="15" t="s">
        <v>546</v>
      </c>
      <c r="B13" s="41">
        <v>2181821839</v>
      </c>
      <c r="C13" s="41" t="s">
        <v>25</v>
      </c>
      <c r="D13" s="41" t="s">
        <v>25</v>
      </c>
      <c r="E13" s="41" t="s">
        <v>25</v>
      </c>
      <c r="F13" s="41">
        <f t="shared" si="0"/>
        <v>2181821839</v>
      </c>
      <c r="G13" s="41">
        <f t="shared" si="1"/>
        <v>2181821839</v>
      </c>
      <c r="H13" s="16" t="s">
        <v>547</v>
      </c>
    </row>
    <row r="14" spans="1:12" ht="18" customHeight="1">
      <c r="A14" s="15" t="s">
        <v>548</v>
      </c>
      <c r="B14" s="41">
        <v>12918644</v>
      </c>
      <c r="C14" s="41" t="s">
        <v>25</v>
      </c>
      <c r="D14" s="41" t="s">
        <v>25</v>
      </c>
      <c r="E14" s="41" t="s">
        <v>25</v>
      </c>
      <c r="F14" s="41">
        <f t="shared" si="0"/>
        <v>12918644</v>
      </c>
      <c r="G14" s="41">
        <f t="shared" si="1"/>
        <v>12918644</v>
      </c>
      <c r="H14" s="16" t="s">
        <v>547</v>
      </c>
    </row>
    <row r="15" spans="1:12" ht="18" customHeight="1">
      <c r="A15" s="15" t="s">
        <v>549</v>
      </c>
      <c r="B15" s="41">
        <v>7989085</v>
      </c>
      <c r="C15" s="41" t="s">
        <v>25</v>
      </c>
      <c r="D15" s="41" t="s">
        <v>25</v>
      </c>
      <c r="E15" s="41" t="s">
        <v>25</v>
      </c>
      <c r="F15" s="41">
        <f t="shared" si="0"/>
        <v>7989085</v>
      </c>
      <c r="G15" s="41">
        <f t="shared" si="1"/>
        <v>7989085</v>
      </c>
      <c r="H15" s="16" t="s">
        <v>547</v>
      </c>
    </row>
    <row r="16" spans="1:12" ht="18" customHeight="1">
      <c r="A16" s="15" t="s">
        <v>550</v>
      </c>
      <c r="B16" s="41">
        <v>834149316</v>
      </c>
      <c r="C16" s="41" t="s">
        <v>25</v>
      </c>
      <c r="D16" s="41" t="s">
        <v>25</v>
      </c>
      <c r="E16" s="41" t="s">
        <v>25</v>
      </c>
      <c r="F16" s="41">
        <f t="shared" si="0"/>
        <v>834149316</v>
      </c>
      <c r="G16" s="41">
        <f t="shared" si="1"/>
        <v>834149316</v>
      </c>
      <c r="I16" s="107" t="s">
        <v>551</v>
      </c>
      <c r="L16" s="107" t="s">
        <v>552</v>
      </c>
    </row>
    <row r="17" spans="1:16" ht="18" customHeight="1">
      <c r="A17" s="15" t="s">
        <v>553</v>
      </c>
      <c r="B17" s="41">
        <v>136111419</v>
      </c>
      <c r="C17" s="41" t="s">
        <v>25</v>
      </c>
      <c r="D17" s="41" t="s">
        <v>25</v>
      </c>
      <c r="E17" s="41" t="s">
        <v>25</v>
      </c>
      <c r="F17" s="41">
        <f t="shared" si="0"/>
        <v>136111419</v>
      </c>
      <c r="G17" s="41">
        <f t="shared" si="1"/>
        <v>136111419</v>
      </c>
      <c r="I17" s="108">
        <f>G9+G10+G11+G16+G17+G18+G19+G20+G27+G26+G25+G22</f>
        <v>3458017720</v>
      </c>
      <c r="J17" s="16" t="s">
        <v>554</v>
      </c>
      <c r="L17" s="108">
        <v>3458017720</v>
      </c>
      <c r="M17" s="16" t="s">
        <v>554</v>
      </c>
      <c r="P17" s="16" t="str">
        <f>IF(I17=L17,"OK","NG")</f>
        <v>OK</v>
      </c>
    </row>
    <row r="18" spans="1:16" ht="18" customHeight="1">
      <c r="A18" s="15" t="s">
        <v>555</v>
      </c>
      <c r="B18" s="41">
        <v>4804390</v>
      </c>
      <c r="C18" s="41" t="s">
        <v>25</v>
      </c>
      <c r="D18" s="41" t="s">
        <v>25</v>
      </c>
      <c r="E18" s="41" t="s">
        <v>25</v>
      </c>
      <c r="F18" s="41">
        <f t="shared" si="0"/>
        <v>4804390</v>
      </c>
      <c r="G18" s="41">
        <f t="shared" si="1"/>
        <v>4804390</v>
      </c>
      <c r="I18" s="109">
        <f>G12+G13+G15+G22+G28+G29</f>
        <v>5313223221</v>
      </c>
      <c r="J18" s="16" t="s">
        <v>556</v>
      </c>
      <c r="L18" s="109">
        <f>L19-L17</f>
        <v>5014922440</v>
      </c>
      <c r="M18" s="16" t="s">
        <v>556</v>
      </c>
      <c r="P18" s="16" t="str">
        <f t="shared" ref="P18:P21" si="2">IF(I18=L18,"OK","NG")</f>
        <v>NG</v>
      </c>
    </row>
    <row r="19" spans="1:16" ht="18" customHeight="1">
      <c r="A19" s="15" t="s">
        <v>557</v>
      </c>
      <c r="B19" s="41">
        <v>624299</v>
      </c>
      <c r="C19" s="41" t="s">
        <v>25</v>
      </c>
      <c r="D19" s="41" t="s">
        <v>25</v>
      </c>
      <c r="E19" s="41" t="s">
        <v>25</v>
      </c>
      <c r="F19" s="41">
        <f t="shared" si="0"/>
        <v>624299</v>
      </c>
      <c r="G19" s="41">
        <f t="shared" si="1"/>
        <v>624299</v>
      </c>
      <c r="I19" s="16">
        <f>I17+I18</f>
        <v>8771240941</v>
      </c>
      <c r="J19" s="16" t="s">
        <v>558</v>
      </c>
      <c r="L19" s="16">
        <v>8472940160</v>
      </c>
      <c r="M19" s="16" t="s">
        <v>558</v>
      </c>
      <c r="P19" s="16" t="str">
        <f t="shared" si="2"/>
        <v>NG</v>
      </c>
    </row>
    <row r="20" spans="1:16" ht="18" customHeight="1">
      <c r="A20" s="15" t="s">
        <v>559</v>
      </c>
      <c r="B20" s="41">
        <v>409453201</v>
      </c>
      <c r="C20" s="41" t="s">
        <v>25</v>
      </c>
      <c r="D20" s="41" t="s">
        <v>25</v>
      </c>
      <c r="E20" s="41" t="s">
        <v>25</v>
      </c>
      <c r="F20" s="41">
        <f t="shared" si="0"/>
        <v>409453201</v>
      </c>
      <c r="G20" s="41">
        <f t="shared" si="1"/>
        <v>409453201</v>
      </c>
      <c r="J20" s="16" t="s">
        <v>560</v>
      </c>
      <c r="L20" s="16">
        <f>L21-L19</f>
        <v>1579912948</v>
      </c>
      <c r="M20" s="16" t="s">
        <v>560</v>
      </c>
      <c r="P20" s="16" t="str">
        <f t="shared" si="2"/>
        <v>NG</v>
      </c>
    </row>
    <row r="21" spans="1:16" ht="18" customHeight="1">
      <c r="A21" s="15" t="s">
        <v>561</v>
      </c>
      <c r="B21" s="41">
        <v>30282516</v>
      </c>
      <c r="C21" s="41" t="s">
        <v>25</v>
      </c>
      <c r="D21" s="41" t="s">
        <v>25</v>
      </c>
      <c r="E21" s="41" t="s">
        <v>25</v>
      </c>
      <c r="F21" s="41">
        <f t="shared" si="0"/>
        <v>30282516</v>
      </c>
      <c r="G21" s="41">
        <f t="shared" si="1"/>
        <v>30282516</v>
      </c>
      <c r="H21" s="16" t="s">
        <v>547</v>
      </c>
      <c r="I21" s="110"/>
      <c r="J21" s="16" t="s">
        <v>562</v>
      </c>
      <c r="L21" s="110">
        <v>10052853108</v>
      </c>
      <c r="M21" s="16" t="s">
        <v>562</v>
      </c>
      <c r="P21" s="16" t="str">
        <f t="shared" si="2"/>
        <v>NG</v>
      </c>
    </row>
    <row r="22" spans="1:16" ht="18" customHeight="1">
      <c r="A22" s="15" t="s">
        <v>430</v>
      </c>
      <c r="B22" s="41">
        <v>28583297</v>
      </c>
      <c r="C22" s="41" t="s">
        <v>25</v>
      </c>
      <c r="D22" s="41" t="s">
        <v>25</v>
      </c>
      <c r="E22" s="41" t="s">
        <v>25</v>
      </c>
      <c r="F22" s="41">
        <f t="shared" si="0"/>
        <v>28583297</v>
      </c>
      <c r="G22" s="41">
        <f t="shared" si="1"/>
        <v>28583297</v>
      </c>
    </row>
    <row r="23" spans="1:16" ht="18" hidden="1" customHeight="1">
      <c r="A23" s="15" t="s">
        <v>458</v>
      </c>
      <c r="B23" s="41">
        <v>0</v>
      </c>
      <c r="C23" s="41" t="s">
        <v>25</v>
      </c>
      <c r="D23" s="41" t="s">
        <v>25</v>
      </c>
      <c r="E23" s="41" t="s">
        <v>25</v>
      </c>
      <c r="F23" s="41">
        <f t="shared" si="0"/>
        <v>0</v>
      </c>
      <c r="G23" s="41">
        <f t="shared" si="1"/>
        <v>0</v>
      </c>
    </row>
    <row r="24" spans="1:16" ht="18" hidden="1" customHeight="1">
      <c r="A24" s="15" t="s">
        <v>563</v>
      </c>
      <c r="B24" s="41">
        <v>0</v>
      </c>
      <c r="C24" s="41" t="s">
        <v>25</v>
      </c>
      <c r="D24" s="41" t="s">
        <v>25</v>
      </c>
      <c r="E24" s="41" t="s">
        <v>25</v>
      </c>
      <c r="F24" s="41">
        <f t="shared" si="0"/>
        <v>0</v>
      </c>
      <c r="G24" s="41">
        <f t="shared" si="1"/>
        <v>0</v>
      </c>
    </row>
    <row r="25" spans="1:16" ht="18" customHeight="1">
      <c r="A25" s="15" t="s">
        <v>564</v>
      </c>
      <c r="B25" s="41">
        <v>208123735</v>
      </c>
      <c r="C25" s="41" t="s">
        <v>25</v>
      </c>
      <c r="D25" s="41" t="s">
        <v>25</v>
      </c>
      <c r="E25" s="41" t="s">
        <v>25</v>
      </c>
      <c r="F25" s="41">
        <f t="shared" si="0"/>
        <v>208123735</v>
      </c>
      <c r="G25" s="41">
        <f t="shared" si="1"/>
        <v>208123735</v>
      </c>
    </row>
    <row r="26" spans="1:16" ht="18" customHeight="1">
      <c r="A26" s="15" t="s">
        <v>565</v>
      </c>
      <c r="B26" s="41">
        <v>1000000000</v>
      </c>
      <c r="C26" s="41" t="s">
        <v>25</v>
      </c>
      <c r="D26" s="41" t="s">
        <v>25</v>
      </c>
      <c r="E26" s="41" t="s">
        <v>25</v>
      </c>
      <c r="F26" s="41">
        <f t="shared" si="0"/>
        <v>1000000000</v>
      </c>
      <c r="G26" s="41">
        <f t="shared" si="1"/>
        <v>1000000000</v>
      </c>
      <c r="I26" s="107" t="s">
        <v>566</v>
      </c>
    </row>
    <row r="27" spans="1:16" ht="18" customHeight="1">
      <c r="A27" s="15" t="s">
        <v>567</v>
      </c>
      <c r="B27" s="41">
        <v>300000000</v>
      </c>
      <c r="C27" s="41" t="s">
        <v>25</v>
      </c>
      <c r="D27" s="41" t="s">
        <v>25</v>
      </c>
      <c r="E27" s="41" t="s">
        <v>25</v>
      </c>
      <c r="F27" s="41">
        <f t="shared" si="0"/>
        <v>300000000</v>
      </c>
      <c r="G27" s="41">
        <f t="shared" si="1"/>
        <v>300000000</v>
      </c>
      <c r="I27" s="16">
        <f>G12+G13+G14+G15+G21</f>
        <v>5020883910</v>
      </c>
    </row>
    <row r="28" spans="1:16" ht="18" customHeight="1">
      <c r="A28" s="15" t="s">
        <v>569</v>
      </c>
      <c r="B28" s="41">
        <v>300000000</v>
      </c>
      <c r="C28" s="41" t="s">
        <v>25</v>
      </c>
      <c r="D28" s="41" t="s">
        <v>25</v>
      </c>
      <c r="E28" s="41" t="s">
        <v>25</v>
      </c>
      <c r="F28" s="41">
        <v>300000000</v>
      </c>
      <c r="G28" s="41">
        <v>300000000</v>
      </c>
    </row>
    <row r="29" spans="1:16" ht="18" customHeight="1">
      <c r="A29" s="15" t="s">
        <v>501</v>
      </c>
      <c r="B29" s="41">
        <v>6957174</v>
      </c>
      <c r="C29" s="41"/>
      <c r="D29" s="41"/>
      <c r="E29" s="41"/>
      <c r="F29" s="41">
        <v>6957174</v>
      </c>
      <c r="G29" s="41">
        <v>6957174</v>
      </c>
    </row>
    <row r="30" spans="1:16" ht="18" customHeight="1">
      <c r="A30" s="42" t="s">
        <v>568</v>
      </c>
      <c r="B30" s="41">
        <f>SUM(B7:B29)</f>
        <v>22558088276</v>
      </c>
      <c r="C30" s="41">
        <v>0</v>
      </c>
      <c r="D30" s="41">
        <v>0</v>
      </c>
      <c r="E30" s="41">
        <f>SUM(E7:E27)</f>
        <v>400000000</v>
      </c>
      <c r="F30" s="41">
        <f>SUM(F7:F27)</f>
        <v>22651131102</v>
      </c>
      <c r="G30" s="41">
        <f>SUM(G7:G27)</f>
        <v>22651131102</v>
      </c>
      <c r="I30" s="16">
        <f>L18-I27</f>
        <v>-5961470</v>
      </c>
    </row>
  </sheetData>
  <phoneticPr fontId="8"/>
  <printOptions horizontalCentered="1"/>
  <pageMargins left="0.59055118110236227" right="0.39370078740157483" top="0.39370078740157483" bottom="0.39370078740157483" header="0.19685039370078741" footer="0.19685039370078741"/>
  <pageSetup paperSize="9" scale="89" fitToHeight="0"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0"/>
  <sheetViews>
    <sheetView workbookViewId="0">
      <selection activeCell="H45" sqref="H45"/>
    </sheetView>
  </sheetViews>
  <sheetFormatPr defaultColWidth="8.83203125" defaultRowHeight="15"/>
  <cols>
    <col min="1" max="1" width="30.83203125" style="16" customWidth="1"/>
    <col min="2" max="6" width="19.83203125" style="16" customWidth="1"/>
    <col min="7" max="16384" width="8.83203125" style="16"/>
  </cols>
  <sheetData>
    <row r="1" spans="1:7" ht="29">
      <c r="A1" s="1" t="s">
        <v>34</v>
      </c>
    </row>
    <row r="2" spans="1:7" ht="18">
      <c r="A2" s="13" t="s">
        <v>404</v>
      </c>
    </row>
    <row r="3" spans="1:7" ht="18">
      <c r="A3" s="13" t="s">
        <v>476</v>
      </c>
    </row>
    <row r="4" spans="1:7" ht="18">
      <c r="A4" s="13" t="s">
        <v>436</v>
      </c>
    </row>
    <row r="5" spans="1:7" ht="18">
      <c r="F5" s="14" t="s">
        <v>26</v>
      </c>
    </row>
    <row r="6" spans="1:7" ht="22.5" customHeight="1">
      <c r="A6" s="113" t="s">
        <v>35</v>
      </c>
      <c r="B6" s="113" t="s">
        <v>36</v>
      </c>
      <c r="C6" s="113"/>
      <c r="D6" s="113" t="s">
        <v>37</v>
      </c>
      <c r="E6" s="113"/>
      <c r="F6" s="114" t="s">
        <v>38</v>
      </c>
    </row>
    <row r="7" spans="1:7" ht="30">
      <c r="A7" s="113"/>
      <c r="B7" s="39" t="s">
        <v>39</v>
      </c>
      <c r="C7" s="40" t="s">
        <v>40</v>
      </c>
      <c r="D7" s="39" t="s">
        <v>39</v>
      </c>
      <c r="E7" s="40" t="s">
        <v>40</v>
      </c>
      <c r="F7" s="113"/>
    </row>
    <row r="8" spans="1:7" ht="18" customHeight="1">
      <c r="A8" s="15" t="s">
        <v>539</v>
      </c>
      <c r="B8" s="41">
        <v>338130314</v>
      </c>
      <c r="C8" s="41" t="s">
        <v>25</v>
      </c>
      <c r="D8" s="41" t="s">
        <v>25</v>
      </c>
      <c r="E8" s="41" t="s">
        <v>25</v>
      </c>
      <c r="F8" s="41"/>
      <c r="G8" s="16" t="s">
        <v>540</v>
      </c>
    </row>
    <row r="9" spans="1:7" ht="18" customHeight="1">
      <c r="A9" s="15"/>
      <c r="B9" s="37"/>
      <c r="C9" s="37"/>
      <c r="D9" s="37"/>
      <c r="E9" s="37"/>
      <c r="F9" s="37"/>
    </row>
    <row r="10" spans="1:7">
      <c r="A10" s="42" t="s">
        <v>10</v>
      </c>
      <c r="B10" s="37">
        <f>B8+B9</f>
        <v>338130314</v>
      </c>
      <c r="C10" s="37"/>
      <c r="D10" s="37"/>
      <c r="E10" s="37"/>
      <c r="F10" s="37"/>
    </row>
  </sheetData>
  <mergeCells count="4">
    <mergeCell ref="A6:A7"/>
    <mergeCell ref="B6:C6"/>
    <mergeCell ref="D6:E6"/>
    <mergeCell ref="F6:F7"/>
  </mergeCells>
  <phoneticPr fontId="8"/>
  <printOptions horizontalCentered="1"/>
  <pageMargins left="0.59055118110236227" right="0.39370078740157483" top="0.39370078740157483" bottom="0.39370078740157483" header="0.19685039370078741" footer="0.19685039370078741"/>
  <pageSetup paperSize="9" scale="90" fitToHeight="0"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35"/>
  <sheetViews>
    <sheetView zoomScale="90" zoomScaleNormal="90" workbookViewId="0">
      <selection activeCell="E15" sqref="E15"/>
    </sheetView>
  </sheetViews>
  <sheetFormatPr defaultColWidth="8.83203125" defaultRowHeight="15"/>
  <cols>
    <col min="1" max="1" width="40.33203125" style="16" customWidth="1"/>
    <col min="2" max="3" width="19.83203125" style="16" customWidth="1"/>
    <col min="4" max="4" width="8.83203125" style="16"/>
    <col min="5" max="5" width="14.83203125" style="16" customWidth="1"/>
    <col min="6" max="8" width="10.08203125" style="16" bestFit="1" customWidth="1"/>
    <col min="9" max="16384" width="8.83203125" style="16"/>
  </cols>
  <sheetData>
    <row r="1" spans="1:3" ht="29">
      <c r="A1" s="1" t="s">
        <v>46</v>
      </c>
    </row>
    <row r="2" spans="1:3" ht="18">
      <c r="A2" s="13" t="s">
        <v>404</v>
      </c>
    </row>
    <row r="3" spans="1:3" ht="18">
      <c r="A3" s="13" t="s">
        <v>476</v>
      </c>
    </row>
    <row r="4" spans="1:3" ht="18">
      <c r="A4" s="13" t="s">
        <v>376</v>
      </c>
    </row>
    <row r="5" spans="1:3" ht="18">
      <c r="C5" s="14" t="s">
        <v>26</v>
      </c>
    </row>
    <row r="6" spans="1:3" ht="22.5" customHeight="1">
      <c r="A6" s="39" t="s">
        <v>35</v>
      </c>
      <c r="B6" s="39" t="s">
        <v>39</v>
      </c>
      <c r="C6" s="39" t="s">
        <v>42</v>
      </c>
    </row>
    <row r="7" spans="1:3" ht="18" customHeight="1">
      <c r="A7" s="15" t="s">
        <v>43</v>
      </c>
      <c r="B7" s="41"/>
      <c r="C7" s="41"/>
    </row>
    <row r="8" spans="1:3" ht="18" customHeight="1">
      <c r="A8" s="15" t="s">
        <v>503</v>
      </c>
      <c r="B8" s="41">
        <v>35586634</v>
      </c>
      <c r="C8" s="41"/>
    </row>
    <row r="9" spans="1:3" ht="18" customHeight="1">
      <c r="A9" s="15" t="s">
        <v>504</v>
      </c>
      <c r="B9" s="41">
        <v>1347900</v>
      </c>
      <c r="C9" s="41"/>
    </row>
    <row r="10" spans="1:3" ht="18" customHeight="1">
      <c r="A10" s="15" t="s">
        <v>474</v>
      </c>
      <c r="B10" s="41">
        <v>276833751</v>
      </c>
      <c r="C10" s="41">
        <v>14284622</v>
      </c>
    </row>
    <row r="11" spans="1:3" ht="18" customHeight="1">
      <c r="A11" s="15"/>
      <c r="B11" s="41"/>
      <c r="C11" s="41"/>
    </row>
    <row r="12" spans="1:3" ht="18" hidden="1" customHeight="1">
      <c r="A12" s="15"/>
      <c r="B12" s="41"/>
      <c r="C12" s="41"/>
    </row>
    <row r="13" spans="1:3" ht="18" hidden="1" customHeight="1">
      <c r="A13" s="15"/>
      <c r="B13" s="41"/>
      <c r="C13" s="41"/>
    </row>
    <row r="14" spans="1:3" ht="18" customHeight="1" thickBot="1">
      <c r="A14" s="47" t="s">
        <v>44</v>
      </c>
      <c r="B14" s="70">
        <f>SUM(B8:B13)</f>
        <v>313768285</v>
      </c>
      <c r="C14" s="70">
        <f>SUM(C8:C13)</f>
        <v>14284622</v>
      </c>
    </row>
    <row r="15" spans="1:3" ht="18" customHeight="1" thickTop="1">
      <c r="A15" s="15" t="s">
        <v>45</v>
      </c>
      <c r="B15" s="64"/>
      <c r="C15" s="64"/>
    </row>
    <row r="16" spans="1:3" ht="18" customHeight="1">
      <c r="A16" s="15" t="s">
        <v>465</v>
      </c>
      <c r="B16" s="41">
        <v>189800385</v>
      </c>
      <c r="C16" s="41">
        <v>10894542</v>
      </c>
    </row>
    <row r="17" spans="1:3" ht="18" customHeight="1">
      <c r="A17" s="15" t="s">
        <v>466</v>
      </c>
      <c r="B17" s="41">
        <v>21179628</v>
      </c>
      <c r="C17" s="41">
        <v>1215711</v>
      </c>
    </row>
    <row r="18" spans="1:3" ht="18" customHeight="1">
      <c r="A18" s="15" t="s">
        <v>350</v>
      </c>
      <c r="B18" s="41">
        <v>360426643</v>
      </c>
      <c r="C18" s="41">
        <v>20688488</v>
      </c>
    </row>
    <row r="19" spans="1:3" ht="18" customHeight="1">
      <c r="A19" s="15" t="s">
        <v>351</v>
      </c>
      <c r="B19" s="41">
        <v>18084940</v>
      </c>
      <c r="C19" s="41">
        <v>1038076</v>
      </c>
    </row>
    <row r="20" spans="1:3" ht="18" customHeight="1">
      <c r="A20" s="15" t="s">
        <v>352</v>
      </c>
      <c r="B20" s="41">
        <v>44945516</v>
      </c>
      <c r="C20" s="41">
        <v>2579873</v>
      </c>
    </row>
    <row r="21" spans="1:3" ht="18" customHeight="1">
      <c r="A21" s="15" t="s">
        <v>467</v>
      </c>
      <c r="B21" s="41">
        <v>3428592</v>
      </c>
      <c r="C21" s="41">
        <v>196801</v>
      </c>
    </row>
    <row r="22" spans="1:3" ht="18" customHeight="1">
      <c r="A22" s="15" t="s">
        <v>468</v>
      </c>
      <c r="B22" s="41">
        <v>337503328</v>
      </c>
      <c r="C22" s="41">
        <v>19372691</v>
      </c>
    </row>
    <row r="23" spans="1:3" ht="18" customHeight="1">
      <c r="A23" s="15" t="s">
        <v>469</v>
      </c>
      <c r="B23" s="41">
        <v>132382</v>
      </c>
      <c r="C23" s="41">
        <v>7599</v>
      </c>
    </row>
    <row r="24" spans="1:3" ht="18" customHeight="1">
      <c r="A24" s="15" t="s">
        <v>470</v>
      </c>
      <c r="B24" s="41">
        <v>249908790</v>
      </c>
      <c r="C24" s="41">
        <v>14344765</v>
      </c>
    </row>
    <row r="25" spans="1:3" ht="18" customHeight="1">
      <c r="A25" s="15" t="s">
        <v>475</v>
      </c>
      <c r="B25" s="41">
        <v>38892265</v>
      </c>
      <c r="C25" s="41">
        <v>2232416</v>
      </c>
    </row>
    <row r="26" spans="1:3" ht="18" customHeight="1">
      <c r="A26" s="15" t="s">
        <v>471</v>
      </c>
      <c r="B26" s="41">
        <v>242119</v>
      </c>
      <c r="C26" s="41">
        <v>6682</v>
      </c>
    </row>
    <row r="27" spans="1:3" ht="18" customHeight="1">
      <c r="A27" s="15" t="s">
        <v>405</v>
      </c>
      <c r="B27" s="37">
        <v>733743565</v>
      </c>
      <c r="C27" s="37">
        <v>121214437</v>
      </c>
    </row>
    <row r="28" spans="1:3" ht="18" customHeight="1">
      <c r="A28" s="49" t="s">
        <v>378</v>
      </c>
      <c r="B28" s="65">
        <v>29015910</v>
      </c>
      <c r="C28" s="65">
        <v>13653000</v>
      </c>
    </row>
    <row r="29" spans="1:3" ht="18" customHeight="1">
      <c r="A29" s="49" t="s">
        <v>379</v>
      </c>
      <c r="B29" s="65">
        <v>938479</v>
      </c>
      <c r="C29" s="65" t="s">
        <v>435</v>
      </c>
    </row>
    <row r="30" spans="1:3" ht="18" customHeight="1">
      <c r="A30" s="49" t="s">
        <v>406</v>
      </c>
      <c r="B30" s="65">
        <v>12019224</v>
      </c>
      <c r="C30" s="65">
        <v>2053000</v>
      </c>
    </row>
    <row r="31" spans="1:3" ht="18" customHeight="1">
      <c r="A31" s="49" t="s">
        <v>407</v>
      </c>
      <c r="B31" s="65">
        <v>47546</v>
      </c>
      <c r="C31" s="65">
        <v>7113</v>
      </c>
    </row>
    <row r="32" spans="1:3" ht="18" customHeight="1">
      <c r="A32" s="49" t="s">
        <v>408</v>
      </c>
      <c r="B32" s="65">
        <v>818575</v>
      </c>
      <c r="C32" s="65">
        <v>219378</v>
      </c>
    </row>
    <row r="33" spans="1:3" ht="18" customHeight="1">
      <c r="A33" s="49"/>
      <c r="B33" s="65"/>
      <c r="C33" s="65"/>
    </row>
    <row r="34" spans="1:3" ht="18" customHeight="1" thickBot="1">
      <c r="A34" s="47" t="s">
        <v>44</v>
      </c>
      <c r="B34" s="48">
        <f>SUM(B16:B33)</f>
        <v>2041127887</v>
      </c>
      <c r="C34" s="48">
        <f>SUM(C16:C33)</f>
        <v>209724572</v>
      </c>
    </row>
    <row r="35" spans="1:3" ht="18" customHeight="1" thickTop="1">
      <c r="A35" s="42" t="s">
        <v>10</v>
      </c>
      <c r="B35" s="37">
        <f>B34+B14</f>
        <v>2354896172</v>
      </c>
      <c r="C35" s="37">
        <f>C34+C14</f>
        <v>224009194</v>
      </c>
    </row>
  </sheetData>
  <phoneticPr fontId="8"/>
  <printOptions horizontalCentered="1"/>
  <pageMargins left="0.59055118110236227" right="0.39370078740157483" top="0.39370078740157483" bottom="0.39370078740157483" header="0.19685039370078741" footer="0.19685039370078741"/>
  <pageSetup paperSize="9" scale="86" fitToWidth="0"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C34"/>
  <sheetViews>
    <sheetView zoomScale="99" zoomScaleNormal="70" workbookViewId="0">
      <selection activeCell="E15" sqref="E15"/>
    </sheetView>
  </sheetViews>
  <sheetFormatPr defaultColWidth="8.83203125" defaultRowHeight="15"/>
  <cols>
    <col min="1" max="1" width="40.33203125" style="16" customWidth="1"/>
    <col min="2" max="3" width="19.83203125" style="16" customWidth="1"/>
    <col min="4" max="4" width="8.83203125" style="16"/>
    <col min="5" max="5" width="12" style="16" bestFit="1" customWidth="1"/>
    <col min="6" max="7" width="11.5" style="16" bestFit="1" customWidth="1"/>
    <col min="8" max="8" width="9.58203125" style="16" bestFit="1" customWidth="1"/>
    <col min="9" max="16384" width="8.83203125" style="16"/>
  </cols>
  <sheetData>
    <row r="1" spans="1:3" ht="29">
      <c r="A1" s="1" t="s">
        <v>41</v>
      </c>
    </row>
    <row r="2" spans="1:3" ht="18">
      <c r="A2" s="13" t="s">
        <v>404</v>
      </c>
    </row>
    <row r="3" spans="1:3" ht="18">
      <c r="A3" s="13" t="s">
        <v>476</v>
      </c>
    </row>
    <row r="4" spans="1:3" ht="18">
      <c r="A4" s="13" t="s">
        <v>376</v>
      </c>
    </row>
    <row r="5" spans="1:3" ht="18">
      <c r="C5" s="14" t="s">
        <v>26</v>
      </c>
    </row>
    <row r="6" spans="1:3" ht="22.5" customHeight="1">
      <c r="A6" s="39" t="s">
        <v>35</v>
      </c>
      <c r="B6" s="39" t="s">
        <v>39</v>
      </c>
      <c r="C6" s="39" t="s">
        <v>42</v>
      </c>
    </row>
    <row r="7" spans="1:3" ht="18" customHeight="1">
      <c r="A7" s="15" t="s">
        <v>43</v>
      </c>
      <c r="B7" s="37"/>
      <c r="C7" s="37"/>
    </row>
    <row r="8" spans="1:3" ht="18" customHeight="1">
      <c r="A8" s="15"/>
      <c r="B8" s="37"/>
      <c r="C8" s="37"/>
    </row>
    <row r="9" spans="1:3" ht="18" customHeight="1" thickBot="1">
      <c r="A9" s="47" t="s">
        <v>44</v>
      </c>
      <c r="B9" s="48" t="s">
        <v>25</v>
      </c>
      <c r="C9" s="48" t="s">
        <v>25</v>
      </c>
    </row>
    <row r="10" spans="1:3" ht="18" customHeight="1" thickTop="1">
      <c r="A10" s="15" t="s">
        <v>45</v>
      </c>
      <c r="B10" s="37"/>
      <c r="C10" s="37"/>
    </row>
    <row r="11" spans="1:3" ht="18" customHeight="1">
      <c r="A11" s="15" t="s">
        <v>465</v>
      </c>
      <c r="B11" s="41">
        <v>145466993</v>
      </c>
      <c r="C11" s="41">
        <v>28949</v>
      </c>
    </row>
    <row r="12" spans="1:3" ht="18" customHeight="1">
      <c r="A12" s="15" t="s">
        <v>466</v>
      </c>
      <c r="B12" s="41">
        <v>4992195</v>
      </c>
      <c r="C12" s="41">
        <v>993</v>
      </c>
    </row>
    <row r="13" spans="1:3" ht="18" customHeight="1">
      <c r="A13" s="15" t="s">
        <v>350</v>
      </c>
      <c r="B13" s="41">
        <v>106493033</v>
      </c>
      <c r="C13" s="41">
        <v>21192</v>
      </c>
    </row>
    <row r="14" spans="1:3" ht="18" customHeight="1">
      <c r="A14" s="15" t="s">
        <v>351</v>
      </c>
      <c r="B14" s="41">
        <v>8014041</v>
      </c>
      <c r="C14" s="41">
        <v>1595</v>
      </c>
    </row>
    <row r="15" spans="1:3" ht="18" customHeight="1">
      <c r="A15" s="15" t="s">
        <v>352</v>
      </c>
      <c r="B15" s="41">
        <v>13242589</v>
      </c>
      <c r="C15" s="41">
        <v>2635</v>
      </c>
    </row>
    <row r="16" spans="1:3" ht="18" customHeight="1">
      <c r="A16" s="15" t="s">
        <v>467</v>
      </c>
      <c r="B16" s="41">
        <v>2226201</v>
      </c>
      <c r="C16" s="41">
        <v>443</v>
      </c>
    </row>
    <row r="17" spans="1:3" ht="18" customHeight="1">
      <c r="A17" s="15" t="s">
        <v>468</v>
      </c>
      <c r="B17" s="41">
        <v>5170295</v>
      </c>
      <c r="C17" s="41">
        <v>1029</v>
      </c>
    </row>
    <row r="18" spans="1:3" ht="18" customHeight="1">
      <c r="A18" s="15" t="s">
        <v>470</v>
      </c>
      <c r="B18" s="41">
        <v>20926540</v>
      </c>
      <c r="C18" s="41">
        <v>4164</v>
      </c>
    </row>
    <row r="19" spans="1:3" ht="18" customHeight="1">
      <c r="A19" s="15" t="s">
        <v>505</v>
      </c>
      <c r="B19" s="41">
        <v>21936031</v>
      </c>
      <c r="C19" s="41" t="s">
        <v>435</v>
      </c>
    </row>
    <row r="20" spans="1:3" ht="18" customHeight="1">
      <c r="A20" s="15" t="s">
        <v>405</v>
      </c>
      <c r="B20" s="77">
        <v>321374008</v>
      </c>
      <c r="C20" s="41" t="s">
        <v>435</v>
      </c>
    </row>
    <row r="21" spans="1:3" ht="18" customHeight="1">
      <c r="A21" s="49" t="s">
        <v>377</v>
      </c>
      <c r="B21" s="65">
        <v>8511942</v>
      </c>
      <c r="C21" s="37" t="s">
        <v>435</v>
      </c>
    </row>
    <row r="22" spans="1:3" ht="18" customHeight="1">
      <c r="A22" s="49" t="s">
        <v>378</v>
      </c>
      <c r="B22" s="65">
        <v>17426294</v>
      </c>
      <c r="C22" s="37" t="s">
        <v>435</v>
      </c>
    </row>
    <row r="23" spans="1:3" ht="18" customHeight="1">
      <c r="A23" s="49" t="s">
        <v>406</v>
      </c>
      <c r="B23" s="65">
        <v>6771465</v>
      </c>
      <c r="C23" s="65">
        <v>5417</v>
      </c>
    </row>
    <row r="24" spans="1:3" ht="18" customHeight="1">
      <c r="A24" s="49" t="s">
        <v>407</v>
      </c>
      <c r="B24" s="65">
        <v>17999318</v>
      </c>
      <c r="C24" s="37" t="s">
        <v>435</v>
      </c>
    </row>
    <row r="25" spans="1:3" ht="18" customHeight="1">
      <c r="A25" s="49" t="s">
        <v>408</v>
      </c>
      <c r="B25" s="65">
        <v>22334279</v>
      </c>
      <c r="C25" s="37" t="s">
        <v>435</v>
      </c>
    </row>
    <row r="26" spans="1:3" ht="18" customHeight="1">
      <c r="A26" s="49" t="s">
        <v>409</v>
      </c>
      <c r="B26" s="65">
        <v>1473375540</v>
      </c>
      <c r="C26" s="65">
        <v>42844181</v>
      </c>
    </row>
    <row r="27" spans="1:3" ht="18" customHeight="1">
      <c r="A27" s="49" t="s">
        <v>410</v>
      </c>
      <c r="B27" s="65" t="s">
        <v>435</v>
      </c>
      <c r="C27" s="37" t="s">
        <v>435</v>
      </c>
    </row>
    <row r="28" spans="1:3" ht="18" customHeight="1">
      <c r="A28" s="49" t="s">
        <v>411</v>
      </c>
      <c r="B28" s="65">
        <v>5129515</v>
      </c>
      <c r="C28" s="37" t="s">
        <v>435</v>
      </c>
    </row>
    <row r="29" spans="1:3" ht="18" customHeight="1">
      <c r="A29" s="49" t="s">
        <v>412</v>
      </c>
      <c r="B29" s="65">
        <v>636548797</v>
      </c>
      <c r="C29" s="65">
        <v>50913244</v>
      </c>
    </row>
    <row r="30" spans="1:3" ht="18" customHeight="1">
      <c r="A30" s="49" t="s">
        <v>413</v>
      </c>
      <c r="B30" s="65">
        <v>863366664</v>
      </c>
      <c r="C30" s="37" t="s">
        <v>435</v>
      </c>
    </row>
    <row r="31" spans="1:3" ht="18" customHeight="1">
      <c r="A31" s="49"/>
      <c r="B31" s="65"/>
      <c r="C31" s="65"/>
    </row>
    <row r="32" spans="1:3" ht="18" customHeight="1" thickBot="1">
      <c r="A32" s="47" t="s">
        <v>44</v>
      </c>
      <c r="B32" s="48">
        <f>SUM(B11:B30)</f>
        <v>3701305740</v>
      </c>
      <c r="C32" s="48">
        <f>SUM(C11:C30)</f>
        <v>93823842</v>
      </c>
    </row>
    <row r="33" spans="1:3" ht="18" customHeight="1" thickTop="1" thickBot="1">
      <c r="A33" s="69" t="s">
        <v>10</v>
      </c>
      <c r="B33" s="48">
        <f>B32</f>
        <v>3701305740</v>
      </c>
      <c r="C33" s="48">
        <f>C32</f>
        <v>93823842</v>
      </c>
    </row>
    <row r="34" spans="1:3" ht="15.5" thickTop="1"/>
  </sheetData>
  <phoneticPr fontId="8"/>
  <printOptions horizontalCentered="1"/>
  <pageMargins left="0.59055118110236227" right="0.39370078740157483" top="0.39370078740157483" bottom="0.39370078740157483" header="0.19685039370078741" footer="0.19685039370078741"/>
  <pageSetup paperSize="9" scale="86" fitToWidth="0"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EE59-DC4F-4D87-8055-C20A08B6CE84}">
  <sheetPr>
    <pageSetUpPr fitToPage="1"/>
  </sheetPr>
  <dimension ref="A1:K26"/>
  <sheetViews>
    <sheetView zoomScale="90" zoomScaleNormal="90" workbookViewId="0">
      <selection activeCell="E15" sqref="E15"/>
    </sheetView>
  </sheetViews>
  <sheetFormatPr defaultColWidth="8.83203125" defaultRowHeight="15"/>
  <cols>
    <col min="1" max="1" width="20.83203125" style="16" customWidth="1"/>
    <col min="2" max="11" width="14.83203125" style="16" customWidth="1"/>
    <col min="12" max="12" width="12.5" style="16" bestFit="1" customWidth="1"/>
    <col min="13" max="13" width="10.08203125" style="16" bestFit="1" customWidth="1"/>
    <col min="14" max="16384" width="8.83203125" style="16"/>
  </cols>
  <sheetData>
    <row r="1" spans="1:11" ht="29">
      <c r="A1" s="1" t="s">
        <v>440</v>
      </c>
    </row>
    <row r="2" spans="1:11" ht="18">
      <c r="A2" s="13" t="s">
        <v>404</v>
      </c>
    </row>
    <row r="3" spans="1:11" ht="18">
      <c r="A3" s="13" t="s">
        <v>476</v>
      </c>
    </row>
    <row r="4" spans="1:11" ht="18">
      <c r="A4" s="13" t="s">
        <v>436</v>
      </c>
    </row>
    <row r="5" spans="1:11" ht="18">
      <c r="K5" s="14" t="s">
        <v>26</v>
      </c>
    </row>
    <row r="6" spans="1:11" ht="22.5" customHeight="1">
      <c r="A6" s="116" t="s">
        <v>27</v>
      </c>
      <c r="B6" s="115" t="s">
        <v>48</v>
      </c>
      <c r="C6" s="80"/>
      <c r="D6" s="116" t="s">
        <v>441</v>
      </c>
      <c r="E6" s="117" t="s">
        <v>442</v>
      </c>
      <c r="F6" s="116" t="s">
        <v>443</v>
      </c>
      <c r="G6" s="117" t="s">
        <v>444</v>
      </c>
      <c r="H6" s="115" t="s">
        <v>445</v>
      </c>
      <c r="I6" s="81"/>
      <c r="J6" s="82"/>
      <c r="K6" s="116" t="s">
        <v>31</v>
      </c>
    </row>
    <row r="7" spans="1:11" ht="22.5" customHeight="1">
      <c r="A7" s="116"/>
      <c r="B7" s="116"/>
      <c r="C7" s="83" t="s">
        <v>446</v>
      </c>
      <c r="D7" s="116"/>
      <c r="E7" s="116"/>
      <c r="F7" s="116"/>
      <c r="G7" s="116"/>
      <c r="H7" s="116"/>
      <c r="I7" s="79" t="s">
        <v>447</v>
      </c>
      <c r="J7" s="79" t="s">
        <v>448</v>
      </c>
      <c r="K7" s="116"/>
    </row>
    <row r="8" spans="1:11" ht="18" customHeight="1">
      <c r="A8" s="84" t="s">
        <v>449</v>
      </c>
      <c r="B8" s="85"/>
      <c r="C8" s="86"/>
      <c r="D8" s="85"/>
      <c r="E8" s="85"/>
      <c r="F8" s="85"/>
      <c r="G8" s="85"/>
      <c r="H8" s="85"/>
      <c r="I8" s="85"/>
      <c r="J8" s="85"/>
      <c r="K8" s="85"/>
    </row>
    <row r="9" spans="1:11" ht="18" customHeight="1">
      <c r="A9" s="84" t="s">
        <v>450</v>
      </c>
      <c r="B9" s="87">
        <v>24631162919</v>
      </c>
      <c r="C9" s="88">
        <v>1717749805</v>
      </c>
      <c r="D9" s="87">
        <v>23124387441</v>
      </c>
      <c r="E9" s="87">
        <v>1432759478</v>
      </c>
      <c r="F9" s="87">
        <v>5400000</v>
      </c>
      <c r="G9" s="87">
        <v>68616000</v>
      </c>
      <c r="H9" s="87"/>
      <c r="I9" s="87"/>
      <c r="J9" s="87"/>
      <c r="K9" s="87"/>
    </row>
    <row r="10" spans="1:11" ht="18" customHeight="1">
      <c r="A10" s="84" t="s">
        <v>451</v>
      </c>
      <c r="B10" s="87">
        <v>127381315</v>
      </c>
      <c r="C10" s="88">
        <v>26878567</v>
      </c>
      <c r="D10" s="87">
        <v>125894156</v>
      </c>
      <c r="E10" s="87">
        <v>1487159</v>
      </c>
      <c r="F10" s="87"/>
      <c r="G10" s="87"/>
      <c r="H10" s="87"/>
      <c r="I10" s="87"/>
      <c r="J10" s="87"/>
      <c r="K10" s="87"/>
    </row>
    <row r="11" spans="1:11" ht="18" customHeight="1">
      <c r="A11" s="84" t="s">
        <v>452</v>
      </c>
      <c r="B11" s="87">
        <v>269949905</v>
      </c>
      <c r="C11" s="88">
        <v>80110199</v>
      </c>
      <c r="D11" s="87">
        <v>269949905</v>
      </c>
      <c r="E11" s="87"/>
      <c r="F11" s="87"/>
      <c r="G11" s="87"/>
      <c r="H11" s="87"/>
      <c r="I11" s="87"/>
      <c r="J11" s="87"/>
      <c r="K11" s="87"/>
    </row>
    <row r="12" spans="1:11" ht="18" customHeight="1">
      <c r="A12" s="84" t="s">
        <v>522</v>
      </c>
      <c r="B12" s="87"/>
      <c r="C12" s="88"/>
      <c r="D12" s="87"/>
      <c r="E12" s="87"/>
      <c r="F12" s="87"/>
      <c r="G12" s="87"/>
      <c r="H12" s="87"/>
      <c r="I12" s="87"/>
      <c r="J12" s="87"/>
      <c r="K12" s="87"/>
    </row>
    <row r="13" spans="1:11" ht="18" customHeight="1">
      <c r="A13" s="84" t="s">
        <v>453</v>
      </c>
      <c r="B13" s="87">
        <v>1476593981</v>
      </c>
      <c r="C13" s="88">
        <v>231589137</v>
      </c>
      <c r="D13" s="87">
        <v>1322929588</v>
      </c>
      <c r="E13" s="87"/>
      <c r="F13" s="87">
        <v>50618813</v>
      </c>
      <c r="G13" s="87">
        <v>96393580</v>
      </c>
      <c r="H13" s="87"/>
      <c r="I13" s="87"/>
      <c r="J13" s="87"/>
      <c r="K13" s="87">
        <v>6652000</v>
      </c>
    </row>
    <row r="14" spans="1:11" ht="18" customHeight="1">
      <c r="A14" s="84" t="s">
        <v>454</v>
      </c>
      <c r="B14" s="87">
        <v>33082246710</v>
      </c>
      <c r="C14" s="88">
        <v>5296612096</v>
      </c>
      <c r="D14" s="87">
        <v>60415334</v>
      </c>
      <c r="E14" s="87"/>
      <c r="F14" s="87">
        <v>22034081668</v>
      </c>
      <c r="G14" s="87">
        <v>3889899320</v>
      </c>
      <c r="H14" s="87"/>
      <c r="I14" s="87"/>
      <c r="J14" s="87"/>
      <c r="K14" s="87">
        <v>6198518000</v>
      </c>
    </row>
    <row r="15" spans="1:11" ht="18" customHeight="1">
      <c r="A15" s="84" t="s">
        <v>455</v>
      </c>
      <c r="B15" s="89">
        <v>66269186245</v>
      </c>
      <c r="C15" s="88">
        <v>5891166416</v>
      </c>
      <c r="D15" s="87">
        <v>46201691181</v>
      </c>
      <c r="E15" s="87">
        <v>10394696530</v>
      </c>
      <c r="F15" s="87">
        <v>643873534</v>
      </c>
      <c r="G15" s="87">
        <v>8976925000</v>
      </c>
      <c r="H15" s="87"/>
      <c r="I15" s="87"/>
      <c r="J15" s="87"/>
      <c r="K15" s="87">
        <v>52000000</v>
      </c>
    </row>
    <row r="16" spans="1:11" ht="18" customHeight="1">
      <c r="A16" s="84" t="s">
        <v>456</v>
      </c>
      <c r="B16" s="89"/>
      <c r="C16" s="88"/>
      <c r="D16" s="87"/>
      <c r="E16" s="87"/>
      <c r="F16" s="87"/>
      <c r="G16" s="87"/>
      <c r="H16" s="87"/>
      <c r="I16" s="87"/>
      <c r="J16" s="87"/>
      <c r="K16" s="87"/>
    </row>
    <row r="17" spans="1:11" ht="18" customHeight="1">
      <c r="A17" s="84" t="s">
        <v>523</v>
      </c>
      <c r="B17" s="89"/>
      <c r="C17" s="88"/>
      <c r="D17" s="87"/>
      <c r="E17" s="87"/>
      <c r="F17" s="87"/>
      <c r="G17" s="87"/>
      <c r="H17" s="87"/>
      <c r="I17" s="87"/>
      <c r="J17" s="87"/>
      <c r="K17" s="87"/>
    </row>
    <row r="18" spans="1:11" ht="18" customHeight="1">
      <c r="A18" s="84" t="s">
        <v>524</v>
      </c>
      <c r="B18" s="89">
        <v>44618235724</v>
      </c>
      <c r="C18" s="88">
        <v>4488562956</v>
      </c>
      <c r="D18" s="87">
        <v>41324373666</v>
      </c>
      <c r="E18" s="87">
        <v>3281239764</v>
      </c>
      <c r="F18" s="87">
        <v>7245196</v>
      </c>
      <c r="G18" s="87">
        <v>5377098</v>
      </c>
      <c r="H18" s="87"/>
      <c r="I18" s="87"/>
      <c r="J18" s="87"/>
      <c r="K18" s="87"/>
    </row>
    <row r="19" spans="1:11" ht="18" customHeight="1">
      <c r="A19" s="90" t="s">
        <v>525</v>
      </c>
      <c r="B19" s="91">
        <v>164924991</v>
      </c>
      <c r="C19" s="92">
        <v>93907799</v>
      </c>
      <c r="D19" s="93">
        <v>164924991</v>
      </c>
      <c r="E19" s="87"/>
      <c r="F19" s="87"/>
      <c r="G19" s="87"/>
      <c r="H19" s="87"/>
      <c r="I19" s="87"/>
      <c r="J19" s="87"/>
      <c r="K19" s="87"/>
    </row>
    <row r="20" spans="1:11" ht="18" customHeight="1">
      <c r="A20" s="90" t="s">
        <v>526</v>
      </c>
      <c r="B20" s="91">
        <v>307700000</v>
      </c>
      <c r="C20" s="92">
        <v>18013263</v>
      </c>
      <c r="D20" s="93">
        <v>182500000</v>
      </c>
      <c r="E20" s="87">
        <v>125200000</v>
      </c>
      <c r="F20" s="87"/>
      <c r="G20" s="87"/>
      <c r="H20" s="87"/>
      <c r="I20" s="87"/>
      <c r="J20" s="87"/>
      <c r="K20" s="87"/>
    </row>
    <row r="21" spans="1:11">
      <c r="A21" s="90" t="s">
        <v>527</v>
      </c>
      <c r="B21" s="91"/>
      <c r="C21" s="92"/>
      <c r="D21" s="93"/>
      <c r="E21" s="87"/>
      <c r="F21" s="87"/>
      <c r="G21" s="87"/>
      <c r="H21" s="87"/>
      <c r="I21" s="87"/>
      <c r="J21" s="87"/>
      <c r="K21" s="87"/>
    </row>
    <row r="22" spans="1:11">
      <c r="A22" s="90" t="s">
        <v>528</v>
      </c>
      <c r="B22" s="91"/>
      <c r="C22" s="92"/>
      <c r="D22" s="93"/>
      <c r="E22" s="87"/>
      <c r="F22" s="87"/>
      <c r="G22" s="87"/>
      <c r="H22" s="87"/>
      <c r="I22" s="87"/>
      <c r="J22" s="87"/>
      <c r="K22" s="87"/>
    </row>
    <row r="23" spans="1:11">
      <c r="A23" s="90" t="s">
        <v>529</v>
      </c>
      <c r="B23" s="91"/>
      <c r="C23" s="92"/>
      <c r="D23" s="93"/>
      <c r="E23" s="87"/>
      <c r="F23" s="87"/>
      <c r="G23" s="87"/>
      <c r="H23" s="87"/>
      <c r="I23" s="87"/>
      <c r="J23" s="87"/>
      <c r="K23" s="87"/>
    </row>
    <row r="24" spans="1:11">
      <c r="A24" s="90" t="s">
        <v>530</v>
      </c>
      <c r="B24" s="91">
        <v>1033230207</v>
      </c>
      <c r="C24" s="92">
        <v>86760695</v>
      </c>
      <c r="D24" s="93">
        <v>855624073</v>
      </c>
      <c r="E24" s="87">
        <v>170806134</v>
      </c>
      <c r="F24" s="87">
        <v>4200000</v>
      </c>
      <c r="G24" s="87">
        <v>2600000</v>
      </c>
      <c r="H24" s="87"/>
      <c r="I24" s="87"/>
      <c r="J24" s="87"/>
      <c r="K24" s="87"/>
    </row>
    <row r="25" spans="1:11">
      <c r="A25" s="90"/>
      <c r="B25" s="91"/>
      <c r="C25" s="92"/>
      <c r="D25" s="93"/>
      <c r="E25" s="87"/>
      <c r="F25" s="87"/>
      <c r="G25" s="87"/>
      <c r="H25" s="87"/>
      <c r="I25" s="87"/>
      <c r="J25" s="87"/>
      <c r="K25" s="87"/>
    </row>
    <row r="26" spans="1:11">
      <c r="A26" s="97" t="s">
        <v>473</v>
      </c>
      <c r="B26" s="91">
        <f>SUM(B9:B25)</f>
        <v>171980611997</v>
      </c>
      <c r="C26" s="92">
        <f t="shared" ref="C26:K26" si="0">SUM(C9:C25)</f>
        <v>17931350933</v>
      </c>
      <c r="D26" s="93">
        <f t="shared" si="0"/>
        <v>113632690335</v>
      </c>
      <c r="E26" s="87">
        <f t="shared" si="0"/>
        <v>15406189065</v>
      </c>
      <c r="F26" s="87">
        <f t="shared" si="0"/>
        <v>22745419211</v>
      </c>
      <c r="G26" s="87">
        <f t="shared" si="0"/>
        <v>13039810998</v>
      </c>
      <c r="H26" s="87">
        <f t="shared" si="0"/>
        <v>0</v>
      </c>
      <c r="I26" s="87">
        <f t="shared" si="0"/>
        <v>0</v>
      </c>
      <c r="J26" s="87">
        <f t="shared" si="0"/>
        <v>0</v>
      </c>
      <c r="K26" s="87">
        <f t="shared" si="0"/>
        <v>6257170000</v>
      </c>
    </row>
  </sheetData>
  <mergeCells count="8">
    <mergeCell ref="H6:H7"/>
    <mergeCell ref="K6:K7"/>
    <mergeCell ref="A6:A7"/>
    <mergeCell ref="B6:B7"/>
    <mergeCell ref="D6:D7"/>
    <mergeCell ref="E6:E7"/>
    <mergeCell ref="F6:F7"/>
    <mergeCell ref="G6:G7"/>
  </mergeCells>
  <phoneticPr fontId="8"/>
  <printOptions horizontalCentered="1"/>
  <pageMargins left="0.39370078740157483" right="0.39370078740157483" top="0.59055118110236227" bottom="0.39370078740157483" header="0.19685039370078741" footer="0.19685039370078741"/>
  <pageSetup paperSize="9" scale="75" fitToHeight="0" orientation="landscape" r:id="rId1"/>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22</vt:i4>
      </vt:variant>
      <vt:variant>
        <vt:lpstr>名前付き一覧</vt:lpstr>
      </vt:variant>
      <vt:variant>
        <vt:i4>9</vt:i4>
      </vt:variant>
    </vt:vector>
  </HeadingPairs>
  <TitlesOfParts>
    <vt:vector baseType="lpstr" size="31">
      <vt:lpstr>1.(1)①有形固定資産の明細</vt:lpstr>
      <vt:lpstr>1.(1)②有形固定資産に係る行政目的別の明細</vt:lpstr>
      <vt:lpstr>〇1.(1)③投資及び出資金の明細</vt:lpstr>
      <vt:lpstr>1.(1)④基金の明細</vt:lpstr>
      <vt:lpstr>1.(1)④基金の明細 (2)</vt:lpstr>
      <vt:lpstr>1.(1)⑤貸付金の明細</vt:lpstr>
      <vt:lpstr>1.(1)⑥長期延滞債権の明細</vt:lpstr>
      <vt:lpstr>1.(1)⑦未収金の明細</vt:lpstr>
      <vt:lpstr>1.(2)①地方債（借入先別）の明細</vt:lpstr>
      <vt:lpstr>1.(2)②地方債等（利率別）の明細</vt:lpstr>
      <vt:lpstr>1.(2)③地方債等（返済期間別）の明細</vt:lpstr>
      <vt:lpstr>1.(2)④特定の契約条項が付された地方債等の概要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'〇1.(1)③投資及び出資金の明細'!Print_Area</vt:lpstr>
      <vt:lpstr>'1.(1)②有形固定資産に係る行政目的別の明細'!Print_Area</vt:lpstr>
      <vt:lpstr>'1.(1)④基金の明細 (2)'!Print_Area</vt:lpstr>
      <vt:lpstr>'3.(1)財源の明細'!Print_Area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2025-03-29T02:37:49Z</cp:lastPrinted>
  <dcterms:created xsi:type="dcterms:W3CDTF">2017-09-12T00:57:25Z</dcterms:created>
  <dcterms:modified xsi:type="dcterms:W3CDTF">2025-04-22T02:38:24Z</dcterms:modified>
</cp:coreProperties>
</file>