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codeName="ThisWorkbook" defaultThemeVersion="166925"/>
  <xr:revisionPtr xr6:coauthVersionLast="47" xr6:coauthVersionMax="47" documentId="13_ncr:1_{568977C2-1A36-4253-BF2F-C87D6243E0C2}" revIDLastSave="0" xr10:uidLastSave="{00000000-0000-0000-0000-000000000000}"/>
  <bookViews>
    <workbookView activeTab="2" tabRatio="925" xr2:uid="{00000000-000D-0000-FFFF-FFFF00000000}" windowHeight="15720" windowWidth="29040" xWindow="28680" yWindow="-120"/>
  </bookViews>
  <sheets>
    <sheet r:id="rId1" name="1.(1)①有形固定資産の明細" sheetId="19"/>
    <sheet r:id="rId2" name="1.(1)②有形固定資産に係る行政目的別の明細" sheetId="20"/>
    <sheet r:id="rId3" name="1.(1)③投資及び出資金の明細" sheetId="1"/>
    <sheet r:id="rId4" name="1.(1)④基金の明細" sheetId="2"/>
    <sheet r:id="rId5" name="1.(1)⑤貸付金の明細" sheetId="3"/>
    <sheet r:id="rId6" name="1.(1)⑥長期延滞債権の明細" sheetId="5"/>
    <sheet r:id="rId7" name="1.(1)⑦未収金の明細" sheetId="4"/>
    <sheet r:id="rId8" name="1.(2)①地方債（借入先別）の明細" sheetId="22"/>
    <sheet r:id="rId9" name="1.(2)②地方債等（利率別）の明細" sheetId="7"/>
    <sheet r:id="rId10" name="1.(2)③地方債等（返済期間別）の明細" sheetId="8"/>
    <sheet r:id="rId11" name="1.(2)④特定の契約条項が付された地方債等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externalReferences>
    <externalReference r:id="rId22"/>
  </externalReferences>
  <definedNames>
    <definedName localSheetId="1" name="_xlnm.Print_Area">'1.(1)②有形固定資産に係る行政目的別の明細'!$A$1:$I$24</definedName>
    <definedName localSheetId="2" name="_xlnm.Print_Area">'1.(1)③投資及び出資金の明細'!$A$1:$K$65</definedName>
    <definedName localSheetId="13" name="_xlnm.Print_Area">'3.(1)財源の明細'!$A$1:$E$163</definedName>
    <definedName localSheetId="0" name="_xlnm.Print_Titles">'1.(1)①有形固定資産の明細'!$1:$5</definedName>
    <definedName localSheetId="1" name="_xlnm.Print_Titles">'1.(1)②有形固定資産に係る行政目的別の明細'!$1:$5</definedName>
    <definedName name="市場価格のあるもの">'1.(1)③投資及び出資金の明細'!$A$7:$H$17</definedName>
    <definedName name="市場価格のないもののうち連結対象団体に対するもの">'1.(1)③投資及び出資金の明細'!$A$20:$J$31</definedName>
    <definedName name="市場価格のないもののうち連結対象団体以外に対するもの">'1.(1)③投資及び出資金の明細'!$A$35:$K$66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 i="1" l="1"/>
  <c r="J56" i="1" l="1"/>
  <c r="K56" i="1"/>
  <c r="B56" i="1"/>
  <c r="J31" i="1" l="1"/>
  <c r="B31" i="1"/>
  <c r="G30" i="1"/>
  <c r="E30" i="1"/>
  <c r="G29" i="1"/>
  <c r="E29" i="1"/>
  <c r="G28" i="1"/>
  <c r="E28" i="1"/>
  <c r="G27" i="1"/>
  <c r="E27" i="1"/>
  <c r="H27" i="1" s="1"/>
  <c r="G26" i="1"/>
  <c r="E26" i="1"/>
  <c r="H26" i="1" s="1"/>
  <c r="G25" i="1"/>
  <c r="E25" i="1"/>
  <c r="G24" i="1"/>
  <c r="E24" i="1"/>
  <c r="G23" i="1"/>
  <c r="E23" i="1"/>
  <c r="H23" i="1" s="1"/>
  <c r="G22" i="1"/>
  <c r="E22" i="1"/>
  <c r="H22" i="1" s="1"/>
  <c r="G21" i="1"/>
  <c r="E21" i="1"/>
  <c r="G20" i="1"/>
  <c r="E20" i="1"/>
  <c r="G19" i="1"/>
  <c r="E19" i="1"/>
  <c r="H19" i="1" s="1"/>
  <c r="H21" i="1" l="1"/>
  <c r="H30" i="1"/>
  <c r="H29" i="1"/>
  <c r="H28" i="1"/>
  <c r="H24" i="1"/>
  <c r="H25" i="1"/>
  <c r="H20" i="1"/>
  <c r="E161" i="13" l="1"/>
  <c r="E162" i="13"/>
  <c r="E160" i="13"/>
  <c r="E159" i="13"/>
  <c r="E156" i="13"/>
  <c r="E155" i="13"/>
  <c r="E154" i="13"/>
  <c r="E153" i="13"/>
  <c r="E144" i="13"/>
  <c r="E143" i="13"/>
  <c r="E152" i="13" l="1"/>
  <c r="E138" i="13"/>
  <c r="E113" i="13"/>
  <c r="E100" i="13"/>
  <c r="E102" i="13" s="1"/>
  <c r="E108" i="13" s="1"/>
  <c r="E119" i="13" l="1"/>
  <c r="E7" i="13"/>
  <c r="E22" i="13" s="1"/>
  <c r="E89" i="13"/>
  <c r="E92" i="13" s="1"/>
  <c r="E97" i="13"/>
  <c r="E98" i="13" s="1"/>
  <c r="E82" i="13"/>
  <c r="E88" i="13" s="1"/>
  <c r="E78" i="13"/>
  <c r="E79" i="13" s="1"/>
  <c r="E72" i="13"/>
  <c r="E80" i="13" s="1"/>
  <c r="E99" i="13" l="1"/>
  <c r="E59" i="13" l="1"/>
  <c r="E65" i="13" s="1"/>
  <c r="E48" i="13"/>
  <c r="E49" i="13" s="1"/>
  <c r="E50" i="13" s="1"/>
  <c r="E32" i="13"/>
  <c r="E40" i="13" s="1"/>
  <c r="E28" i="13"/>
  <c r="E61" i="13" s="1"/>
  <c r="E25" i="13"/>
  <c r="E60" i="13" s="1"/>
  <c r="E66" i="13" s="1"/>
  <c r="E62" i="13" l="1"/>
  <c r="E68" i="13" s="1"/>
  <c r="E69" i="13" s="1"/>
  <c r="E67" i="13"/>
  <c r="E29" i="13"/>
  <c r="D16" i="11"/>
  <c r="F8" i="10"/>
  <c r="B26" i="22"/>
  <c r="E30" i="5"/>
  <c r="E31" i="5"/>
  <c r="E29" i="5"/>
  <c r="E28" i="5"/>
  <c r="J26" i="22" l="1"/>
  <c r="K26" i="22"/>
  <c r="C26" i="22"/>
  <c r="D26" i="22"/>
  <c r="E26" i="22"/>
  <c r="G26" i="22"/>
  <c r="H26" i="22"/>
  <c r="I26" i="22"/>
  <c r="F26" i="22"/>
  <c r="E63" i="13"/>
  <c r="C27" i="2"/>
  <c r="D27" i="2"/>
  <c r="E27" i="2"/>
  <c r="F27" i="2"/>
  <c r="F23" i="2"/>
  <c r="F24" i="2"/>
  <c r="F25" i="2"/>
  <c r="F26" i="2"/>
  <c r="F22" i="2"/>
  <c r="F21" i="2"/>
  <c r="F20" i="2"/>
  <c r="F19" i="2"/>
  <c r="F18" i="2"/>
  <c r="F17" i="2"/>
  <c r="F16" i="2"/>
  <c r="F15" i="2"/>
  <c r="F14" i="2"/>
  <c r="F13" i="2"/>
  <c r="F12" i="2"/>
  <c r="F11" i="2"/>
  <c r="F10" i="2"/>
  <c r="F9" i="2"/>
  <c r="F8" i="2"/>
  <c r="F7" i="2"/>
  <c r="H6" i="19" l="1"/>
  <c r="E157" i="13" l="1"/>
  <c r="E163" i="13"/>
  <c r="B10" i="3" l="1"/>
  <c r="H22" i="19" l="1"/>
  <c r="H21" i="19"/>
  <c r="H20" i="19"/>
  <c r="H19" i="19"/>
  <c r="H18" i="19"/>
  <c r="H17" i="19"/>
  <c r="H16" i="19"/>
  <c r="H15" i="19"/>
  <c r="H14" i="19"/>
  <c r="H13" i="19"/>
  <c r="H12" i="19"/>
  <c r="H11" i="19"/>
  <c r="H10" i="19"/>
  <c r="H9" i="19"/>
  <c r="H8" i="19"/>
  <c r="H23" i="19" l="1"/>
  <c r="C7" i="21"/>
  <c r="D7" i="21"/>
  <c r="E8" i="21"/>
  <c r="E9" i="21"/>
  <c r="B11" i="21"/>
  <c r="E7" i="21" l="1"/>
  <c r="F7" i="21" s="1"/>
  <c r="F11" i="21" s="1"/>
  <c r="F13" i="10"/>
  <c r="F11" i="10"/>
  <c r="F9" i="10"/>
  <c r="C32" i="4"/>
  <c r="C33" i="4" s="1"/>
  <c r="B32" i="4"/>
  <c r="G27" i="2"/>
  <c r="B27" i="2"/>
  <c r="F15" i="1"/>
  <c r="D15" i="1"/>
  <c r="I64" i="1" l="1"/>
  <c r="J64" i="1"/>
  <c r="K64" i="1"/>
  <c r="B64" i="1"/>
  <c r="B68" i="1" l="1"/>
  <c r="C34" i="5"/>
  <c r="B34" i="5"/>
  <c r="C15" i="5"/>
  <c r="B15" i="5"/>
  <c r="B35" i="5" l="1"/>
  <c r="C35" i="5"/>
  <c r="D10" i="11" l="1"/>
  <c r="B14" i="10"/>
  <c r="B33" i="4"/>
  <c r="D28" i="11" l="1"/>
  <c r="G45" i="18"/>
  <c r="F45" i="18"/>
  <c r="G43" i="18"/>
  <c r="F43" i="18"/>
  <c r="H43" i="18" s="1"/>
  <c r="G42" i="18"/>
  <c r="F42" i="18"/>
  <c r="G39" i="18"/>
  <c r="F39" i="18"/>
  <c r="H39" i="18" s="1"/>
  <c r="I38" i="18"/>
  <c r="G38" i="18"/>
  <c r="F38" i="18"/>
  <c r="H38" i="18" s="1"/>
  <c r="G37" i="18"/>
  <c r="F37" i="18"/>
  <c r="G36" i="18"/>
  <c r="F36" i="18"/>
  <c r="G35" i="18"/>
  <c r="F35" i="18"/>
  <c r="G34" i="18"/>
  <c r="F34" i="18"/>
  <c r="H34" i="18" s="1"/>
  <c r="G33" i="18"/>
  <c r="F33" i="18"/>
  <c r="G32" i="18"/>
  <c r="F32" i="18"/>
  <c r="G31" i="18"/>
  <c r="F31" i="18"/>
  <c r="G30" i="18"/>
  <c r="F30" i="18"/>
  <c r="H30" i="18" s="1"/>
  <c r="G29" i="18"/>
  <c r="F29" i="18"/>
  <c r="G28" i="18"/>
  <c r="F28" i="18"/>
  <c r="G27" i="18"/>
  <c r="F27" i="18"/>
  <c r="G26" i="18"/>
  <c r="F26" i="18"/>
  <c r="H26" i="18" s="1"/>
  <c r="G25" i="18"/>
  <c r="F25" i="18"/>
  <c r="G24" i="18"/>
  <c r="F24" i="18"/>
  <c r="G23" i="18"/>
  <c r="F23" i="18"/>
  <c r="G21" i="18"/>
  <c r="F21" i="18"/>
  <c r="G20" i="18"/>
  <c r="F20" i="18"/>
  <c r="G19" i="18"/>
  <c r="F19" i="18"/>
  <c r="G18" i="18"/>
  <c r="F18" i="18"/>
  <c r="F17" i="18" s="1"/>
  <c r="G17" i="18"/>
  <c r="G15" i="18"/>
  <c r="F15" i="18"/>
  <c r="H15" i="18" s="1"/>
  <c r="G13" i="18"/>
  <c r="F13" i="18"/>
  <c r="H13" i="18" s="1"/>
  <c r="G12" i="18"/>
  <c r="F12" i="18"/>
  <c r="G11" i="18"/>
  <c r="F11" i="18"/>
  <c r="G10" i="18"/>
  <c r="F10" i="18"/>
  <c r="H10" i="18" s="1"/>
  <c r="G9" i="18"/>
  <c r="F9" i="18"/>
  <c r="H9" i="18" s="1"/>
  <c r="G8" i="18"/>
  <c r="G7" i="18"/>
  <c r="F7" i="18"/>
  <c r="G6" i="18"/>
  <c r="F6" i="18"/>
  <c r="H6" i="18" s="1"/>
  <c r="G5" i="18"/>
  <c r="F5" i="18"/>
  <c r="H5" i="18" s="1"/>
  <c r="G4" i="18"/>
  <c r="G3" i="18"/>
  <c r="F3" i="18"/>
  <c r="G2" i="18"/>
  <c r="F2" i="18"/>
  <c r="H2" i="18" s="1"/>
  <c r="F14" i="10"/>
  <c r="D14" i="10"/>
  <c r="C14" i="10"/>
  <c r="F4" i="18"/>
  <c r="H4" i="18" s="1"/>
  <c r="H18" i="18" l="1"/>
  <c r="H19" i="18"/>
  <c r="H28" i="18"/>
  <c r="H36" i="18"/>
  <c r="H20" i="18"/>
  <c r="H25" i="18"/>
  <c r="H29" i="18"/>
  <c r="H33" i="18"/>
  <c r="H37" i="18"/>
  <c r="H7" i="18"/>
  <c r="H3" i="18"/>
  <c r="H27" i="18"/>
  <c r="H42" i="18"/>
  <c r="H17" i="18"/>
  <c r="H45" i="18"/>
  <c r="H35" i="18"/>
  <c r="H32" i="18"/>
  <c r="H24" i="18"/>
  <c r="H23" i="18"/>
  <c r="H31" i="18"/>
  <c r="H12" i="18"/>
  <c r="H11" i="18"/>
  <c r="H21" i="18"/>
  <c r="F8" i="18"/>
  <c r="H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H32" authorId="0" shapeId="0" xr:uid="{4FCB3874-8420-491C-8D43-CB88A4999878}">
      <text>
        <r>
          <rPr>
            <b/>
            <sz val="9"/>
            <color indexed="81"/>
            <rFont val="MS P ゴシック"/>
            <family val="3"/>
            <charset val="128"/>
          </rPr>
          <t>LMG06:公営企業会計では資本的補助金を一旦長期前受金で受け入れるので、NWとCFが一致しない。×のままでOK</t>
        </r>
      </text>
    </comment>
    <comment ref="I36" authorId="0" shapeId="0" xr:uid="{EF0BE69F-D908-40FE-AA68-A34D330AD26E}">
      <text>
        <r>
          <rPr>
            <b/>
            <sz val="9"/>
            <color indexed="81"/>
            <rFont val="MS P ゴシック"/>
            <family val="3"/>
            <charset val="128"/>
          </rPr>
          <t>地方債償還に係る補助金</t>
        </r>
      </text>
    </comment>
    <comment ref="I37" authorId="0" shapeId="0" xr:uid="{9B4604EF-E2CE-4B4A-A8F8-646DBFE5FDB7}">
      <text>
        <r>
          <rPr>
            <b/>
            <sz val="9"/>
            <color indexed="81"/>
            <rFont val="MS P ゴシック"/>
            <family val="3"/>
            <charset val="128"/>
          </rPr>
          <t>借換債に係る地方債収入</t>
        </r>
      </text>
    </comment>
    <comment ref="I38" authorId="0" shapeId="0" xr:uid="{A94B9A12-C0A1-4DEF-8694-0D063A11A462}">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<sst xmlns="http://schemas.openxmlformats.org/spreadsheetml/2006/main" count="1158" uniqueCount="574">
  <si>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</si>
  <si>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</si>
  <si>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</si>
  <si>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</si>
  <si>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</si>
  <si>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</si>
  <si>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</si>
  <si>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</si>
  <si>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</si>
  <si>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</si>
  <si>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</si>
  <si>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</si>
  <si>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</si>
  <si>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</si>
  <si>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</si>
  <si>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</si>
  <si>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</si>
  <si>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</si>
  <si>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</si>
  <si>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</si>
  <si>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</si>
  <si>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</si>
  <si>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</si>
  <si>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</si>
  <si>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</si>
  <si>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</si>
  <si>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9"/>
  </si>
  <si>
    <t>種類</t>
  </si>
  <si>
    <t>現金預金</t>
  </si>
  <si>
    <t>有価証券</t>
  </si>
  <si>
    <t>土地</t>
  </si>
  <si>
    <t>その他</t>
  </si>
  <si>
    <t>合計_x000D_
(貸借対照表計上額)</t>
  </si>
  <si>
    <t>基金の明細</t>
    <phoneticPr fontId="9"/>
  </si>
  <si>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</si>
  <si>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</si>
  <si>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</si>
  <si>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</si>
  <si>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</si>
  <si>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</si>
  <si>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</si>
  <si>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</si>
  <si>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</si>
  <si>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</si>
  <si>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</si>
  <si>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</si>
  <si>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</si>
  <si>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地方債等（借入先別）の明細</t>
  </si>
  <si>
    <t>地方債等残高</t>
  </si>
  <si>
    <t>地方債等（利率別）の明細</t>
  </si>
  <si>
    <t>1.5%以下</t>
  </si>
  <si>
    <t>1.5%超_x000D_
2.0%以下</t>
  </si>
  <si>
    <t>2.0%超_x000D_
2.5%以下</t>
  </si>
  <si>
    <t>2.5%超_x000D_
3.0%以下</t>
  </si>
  <si>
    <t>3.0%超_x000D_
3.5%以下</t>
  </si>
  <si>
    <t>3.5%超_x000D_
4.0%以下</t>
  </si>
  <si>
    <t>4.0%超</t>
  </si>
  <si>
    <t>(参考)_x000D_
加重平均_x000D_
利率</t>
  </si>
  <si>
    <t>地方債等（返済期間別）の明細</t>
  </si>
  <si>
    <t>1年以内</t>
  </si>
  <si>
    <t>1年超_x000D_
2年以内</t>
  </si>
  <si>
    <t>2年超_x000D_
3年以内</t>
  </si>
  <si>
    <t>3年超_x000D_
4年以内</t>
  </si>
  <si>
    <t>4年超_x000D_
5年以内</t>
  </si>
  <si>
    <t>5年超_x000D_
10年以内</t>
  </si>
  <si>
    <t>特定の契約条項が付された地方債等の概要</t>
  </si>
  <si>
    <t>特定の契約条項が_x000D_
付された地方債等残高</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</si>
  <si>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</si>
  <si>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</si>
  <si>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</si>
  <si>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</si>
  <si>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</si>
  <si>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</si>
  <si>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</si>
  <si>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</si>
  <si>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</si>
  <si>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</si>
  <si>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</si>
  <si>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</si>
  <si>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</si>
  <si>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</si>
  <si>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</si>
  <si>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</si>
  <si>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</si>
  <si>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</si>
  <si>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</si>
  <si>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</si>
  <si>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</si>
  <si>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</si>
  <si>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6"/>
  </si>
  <si>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</si>
  <si>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</si>
  <si>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</si>
  <si>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</si>
  <si>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</si>
  <si>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</si>
  <si>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</si>
  <si>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</si>
  <si>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</si>
  <si>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</si>
  <si>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</si>
  <si>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</si>
  <si>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</si>
  <si>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</si>
  <si>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</si>
  <si>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</si>
  <si>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</si>
  <si>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</si>
  <si>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</si>
  <si>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</si>
  <si>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</si>
  <si>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</si>
  <si>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</si>
  <si>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</si>
  <si>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</si>
  <si>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</si>
  <si>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</si>
  <si>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</si>
  <si>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</si>
  <si>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</si>
  <si>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</si>
  <si>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</si>
  <si>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</si>
  <si>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</si>
  <si>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</si>
  <si>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</si>
  <si>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</si>
  <si>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</si>
  <si>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</si>
  <si>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</si>
  <si>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</si>
  <si>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</si>
  <si>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</si>
  <si>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</si>
  <si>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</si>
  <si>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</si>
  <si>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</si>
  <si>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</si>
  <si>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</si>
  <si>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</si>
  <si>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</si>
  <si>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</si>
  <si>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</si>
  <si>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</si>
  <si>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</si>
  <si>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</si>
  <si>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</si>
  <si>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</si>
  <si>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</si>
  <si>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</si>
  <si>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</si>
  <si>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</si>
  <si>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</si>
  <si>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</si>
  <si>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</si>
  <si>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</si>
  <si>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</si>
  <si>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</si>
  <si>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</si>
  <si>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</si>
  <si>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</si>
  <si>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</si>
  <si>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</si>
  <si>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</si>
  <si>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</si>
  <si>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</si>
  <si>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</si>
  <si>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</si>
  <si>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</si>
  <si>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</si>
  <si>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</si>
  <si>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</si>
  <si>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</si>
  <si>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</si>
  <si>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</si>
  <si>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</si>
  <si>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</si>
  <si>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</si>
  <si>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</si>
  <si>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</si>
  <si>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</si>
  <si>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</si>
  <si>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</si>
  <si>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</si>
  <si>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</si>
  <si>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</si>
  <si>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</si>
  <si>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</si>
  <si>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</si>
  <si>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</si>
  <si>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</si>
  <si>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</si>
  <si>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</si>
  <si>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</si>
  <si>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</si>
  <si>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</si>
  <si>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</si>
  <si>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</si>
  <si>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</si>
  <si>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</si>
  <si>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</si>
  <si>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</si>
  <si>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</si>
  <si>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</si>
  <si>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</si>
  <si>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</si>
  <si>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</si>
  <si>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</si>
  <si>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</si>
  <si>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</si>
  <si>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</si>
  <si>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</si>
  <si>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</si>
  <si>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</si>
  <si>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</si>
  <si>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</si>
  <si>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</si>
  <si>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</si>
  <si>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</si>
  <si>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</si>
  <si>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</si>
  <si>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</si>
  <si>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</si>
  <si>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</si>
  <si>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</si>
  <si>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</si>
  <si>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</si>
  <si>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</si>
  <si>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</si>
  <si>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</si>
  <si>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</si>
  <si>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</si>
  <si>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</si>
  <si>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</si>
  <si>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</si>
  <si>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</si>
  <si>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</si>
  <si>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</si>
  <si>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</si>
  <si>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</si>
  <si>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</si>
  <si>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</si>
  <si>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</si>
  <si>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</si>
  <si>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</si>
  <si>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</si>
  <si>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</si>
  <si>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</si>
  <si>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</si>
  <si>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</si>
  <si>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</si>
  <si>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</si>
  <si>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</si>
  <si>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</si>
  <si>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</si>
  <si>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</si>
  <si>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</si>
  <si>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</si>
  <si>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</si>
  <si>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</si>
  <si>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9"/>
  </si>
  <si>
    <t>（１）資産項目の明細</t>
    <rPh sb="3" eb="5">
      <t>シサン</t>
    </rPh>
    <rPh sb="5" eb="7">
      <t>コウモク</t>
    </rPh>
    <rPh sb="8" eb="10">
      <t>メイサイ</t>
    </rPh>
    <phoneticPr fontId="9"/>
  </si>
  <si>
    <t>科目</t>
    <rPh sb="0" eb="2">
      <t>カモク</t>
    </rPh>
    <phoneticPr fontId="9"/>
  </si>
  <si>
    <t>附属明細書金額</t>
    <rPh sb="0" eb="5">
      <t>フゾクメイサイショ</t>
    </rPh>
    <rPh sb="5" eb="7">
      <t>キンガク</t>
    </rPh>
    <phoneticPr fontId="9"/>
  </si>
  <si>
    <t>財務諸表金額</t>
    <rPh sb="0" eb="4">
      <t>ザイムショヒョウ</t>
    </rPh>
    <rPh sb="4" eb="6">
      <t>キンガク</t>
    </rPh>
    <phoneticPr fontId="9"/>
  </si>
  <si>
    <t>チェック</t>
    <phoneticPr fontId="9"/>
  </si>
  <si>
    <t>明細書名称</t>
    <rPh sb="0" eb="3">
      <t>メイサイショ</t>
    </rPh>
    <rPh sb="3" eb="5">
      <t>メイショウ</t>
    </rPh>
    <phoneticPr fontId="9"/>
  </si>
  <si>
    <t>③</t>
    <phoneticPr fontId="9"/>
  </si>
  <si>
    <t>①</t>
    <phoneticPr fontId="9"/>
  </si>
  <si>
    <t>②</t>
    <phoneticPr fontId="9"/>
  </si>
  <si>
    <t>④</t>
    <phoneticPr fontId="9"/>
  </si>
  <si>
    <t>⑤</t>
    <phoneticPr fontId="9"/>
  </si>
  <si>
    <t>有形固定資産の明細</t>
    <rPh sb="0" eb="6">
      <t>ユウケイコテイシサン</t>
    </rPh>
    <rPh sb="7" eb="9">
      <t>メイサイ</t>
    </rPh>
    <phoneticPr fontId="9"/>
  </si>
  <si>
    <t>有形固定資産の行政目的別明細</t>
    <rPh sb="0" eb="6">
      <t>ユウケイコテイシサン</t>
    </rPh>
    <rPh sb="7" eb="9">
      <t>ギョウセイ</t>
    </rPh>
    <rPh sb="9" eb="11">
      <t>モクテキ</t>
    </rPh>
    <rPh sb="11" eb="12">
      <t>ベツ</t>
    </rPh>
    <rPh sb="12" eb="14">
      <t>メイサイ</t>
    </rPh>
    <phoneticPr fontId="9"/>
  </si>
  <si>
    <t>投資及び出資金の明細</t>
    <phoneticPr fontId="9"/>
  </si>
  <si>
    <t>財政調整基金</t>
    <rPh sb="0" eb="6">
      <t>ザイセイチョウセイキキン</t>
    </rPh>
    <phoneticPr fontId="9"/>
  </si>
  <si>
    <t>減債基金</t>
    <rPh sb="0" eb="4">
      <t>ゲンサイキキン</t>
    </rPh>
    <phoneticPr fontId="9"/>
  </si>
  <si>
    <t>その他</t>
    <rPh sb="2" eb="3">
      <t>タ</t>
    </rPh>
    <phoneticPr fontId="9"/>
  </si>
  <si>
    <t>貸付金の明細</t>
    <rPh sb="0" eb="2">
      <t>カシツケ</t>
    </rPh>
    <rPh sb="2" eb="3">
      <t>キン</t>
    </rPh>
    <rPh sb="4" eb="6">
      <t>メイサイ</t>
    </rPh>
    <phoneticPr fontId="9"/>
  </si>
  <si>
    <t>長期貸付金</t>
    <rPh sb="0" eb="5">
      <t>チョウキカシツケキン</t>
    </rPh>
    <phoneticPr fontId="9"/>
  </si>
  <si>
    <t>短期貸付金</t>
    <rPh sb="0" eb="5">
      <t>タンキカシツケキン</t>
    </rPh>
    <phoneticPr fontId="9"/>
  </si>
  <si>
    <t>⑥</t>
    <phoneticPr fontId="9"/>
  </si>
  <si>
    <t>未収金</t>
    <rPh sb="0" eb="3">
      <t>ミシュウキン</t>
    </rPh>
    <phoneticPr fontId="9"/>
  </si>
  <si>
    <t>⑦</t>
    <phoneticPr fontId="9"/>
  </si>
  <si>
    <t>長期延滞債権</t>
    <rPh sb="0" eb="6">
      <t>チョウキエンタイサイケン</t>
    </rPh>
    <phoneticPr fontId="9"/>
  </si>
  <si>
    <t>（２）負債項目の明細</t>
    <rPh sb="3" eb="5">
      <t>フサイ</t>
    </rPh>
    <rPh sb="5" eb="7">
      <t>コウモク</t>
    </rPh>
    <rPh sb="8" eb="10">
      <t>メイサイ</t>
    </rPh>
    <phoneticPr fontId="9"/>
  </si>
  <si>
    <t>ー</t>
    <phoneticPr fontId="9"/>
  </si>
  <si>
    <t>２．行政コスト計算書の内容に関する明細</t>
    <rPh sb="2" eb="4">
      <t>ギョウセイ</t>
    </rPh>
    <rPh sb="7" eb="10">
      <t>ケイサンショ</t>
    </rPh>
    <rPh sb="11" eb="13">
      <t>ナイヨウ</t>
    </rPh>
    <rPh sb="14" eb="15">
      <t>カン</t>
    </rPh>
    <rPh sb="17" eb="19">
      <t>メイサイ</t>
    </rPh>
    <phoneticPr fontId="9"/>
  </si>
  <si>
    <t>（１）補助金等の明細</t>
    <rPh sb="3" eb="6">
      <t>ホジョキン</t>
    </rPh>
    <rPh sb="6" eb="7">
      <t>トウ</t>
    </rPh>
    <rPh sb="8" eb="10">
      <t>メイサイ</t>
    </rPh>
    <phoneticPr fontId="9"/>
  </si>
  <si>
    <t>補助金等</t>
    <rPh sb="0" eb="3">
      <t>ホジョキン</t>
    </rPh>
    <rPh sb="3" eb="4">
      <t>トウ</t>
    </rPh>
    <phoneticPr fontId="9"/>
  </si>
  <si>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9"/>
  </si>
  <si>
    <t>（１）財源の明細</t>
    <rPh sb="3" eb="5">
      <t>ザイゲン</t>
    </rPh>
    <rPh sb="6" eb="8">
      <t>メイサイ</t>
    </rPh>
    <phoneticPr fontId="9"/>
  </si>
  <si>
    <t>（２）財源情報の明細</t>
    <rPh sb="3" eb="5">
      <t>ザイゲン</t>
    </rPh>
    <rPh sb="5" eb="7">
      <t>ジョウホウ</t>
    </rPh>
    <rPh sb="8" eb="10">
      <t>メイサイ</t>
    </rPh>
    <phoneticPr fontId="9"/>
  </si>
  <si>
    <t>税収等</t>
    <rPh sb="0" eb="2">
      <t>ゼイシュウ</t>
    </rPh>
    <rPh sb="2" eb="3">
      <t>トウ</t>
    </rPh>
    <phoneticPr fontId="9"/>
  </si>
  <si>
    <t>国県等補助金</t>
    <phoneticPr fontId="9"/>
  </si>
  <si>
    <t>４．資金収支計算書の内容に関する明細</t>
    <rPh sb="2" eb="4">
      <t>シキン</t>
    </rPh>
    <rPh sb="4" eb="6">
      <t>シュウシ</t>
    </rPh>
    <rPh sb="6" eb="9">
      <t>ケイサンショ</t>
    </rPh>
    <rPh sb="10" eb="12">
      <t>ナイヨウ</t>
    </rPh>
    <rPh sb="13" eb="14">
      <t>カン</t>
    </rPh>
    <rPh sb="16" eb="18">
      <t>メイサイ</t>
    </rPh>
    <phoneticPr fontId="9"/>
  </si>
  <si>
    <t>（１）資金の明細</t>
    <rPh sb="3" eb="5">
      <t>シキン</t>
    </rPh>
    <rPh sb="6" eb="8">
      <t>メイサイ</t>
    </rPh>
    <phoneticPr fontId="9"/>
  </si>
  <si>
    <t>地方税</t>
    <rPh sb="0" eb="3">
      <t>チホウゼイ</t>
    </rPh>
    <phoneticPr fontId="9"/>
  </si>
  <si>
    <t>利子割交付金</t>
    <rPh sb="0" eb="2">
      <t>リシ</t>
    </rPh>
    <rPh sb="2" eb="3">
      <t>ワリ</t>
    </rPh>
    <rPh sb="3" eb="6">
      <t>コウフキン</t>
    </rPh>
    <phoneticPr fontId="9"/>
  </si>
  <si>
    <t>配当割交付金</t>
    <rPh sb="0" eb="2">
      <t>ハイトウ</t>
    </rPh>
    <rPh sb="2" eb="3">
      <t>ワリ</t>
    </rPh>
    <rPh sb="3" eb="6">
      <t>コウフキン</t>
    </rPh>
    <phoneticPr fontId="9"/>
  </si>
  <si>
    <t>国庫支出金</t>
    <rPh sb="0" eb="5">
      <t>コッコシシュツキン</t>
    </rPh>
    <phoneticPr fontId="9"/>
  </si>
  <si>
    <t>県支出金</t>
    <rPh sb="0" eb="4">
      <t>ケンシシュツキン</t>
    </rPh>
    <phoneticPr fontId="9"/>
  </si>
  <si>
    <t>(単位：円)</t>
    <rPh sb="4" eb="5">
      <t>エン</t>
    </rPh>
    <phoneticPr fontId="9"/>
  </si>
  <si>
    <t>貸付金の明細、長期延滞債権の明細の合計</t>
    <rPh sb="0" eb="2">
      <t>カシツケ</t>
    </rPh>
    <rPh sb="2" eb="3">
      <t>キン</t>
    </rPh>
    <rPh sb="4" eb="6">
      <t>メイサイ</t>
    </rPh>
    <rPh sb="17" eb="19">
      <t>ゴウケイ</t>
    </rPh>
    <phoneticPr fontId="9"/>
  </si>
  <si>
    <t>貸付金の明細、未収金の明細の合計</t>
    <rPh sb="0" eb="2">
      <t>カシツケ</t>
    </rPh>
    <rPh sb="2" eb="3">
      <t>キン</t>
    </rPh>
    <rPh sb="4" eb="6">
      <t>メイサイ</t>
    </rPh>
    <rPh sb="7" eb="10">
      <t>ミシュウキン</t>
    </rPh>
    <rPh sb="14" eb="16">
      <t>ゴウケイ</t>
    </rPh>
    <phoneticPr fontId="9"/>
  </si>
  <si>
    <t>徴収不能引当金（流動資産）</t>
    <rPh sb="8" eb="10">
      <t>リュウドウ</t>
    </rPh>
    <phoneticPr fontId="9"/>
  </si>
  <si>
    <t>資本的_x000D_補助金</t>
    <phoneticPr fontId="9"/>
  </si>
  <si>
    <t>経常的_x000D_補助金</t>
    <phoneticPr fontId="9"/>
  </si>
  <si>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</si>
  <si>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</si>
  <si>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</si>
  <si>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</si>
  <si>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</si>
  <si>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</si>
  <si>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</si>
  <si>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</si>
  <si>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</si>
  <si>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</si>
  <si>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</si>
  <si>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</si>
  <si>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</si>
  <si>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</si>
  <si>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</si>
  <si>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</si>
  <si>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</si>
  <si>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</si>
  <si>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</si>
  <si>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</si>
  <si>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</si>
  <si>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</si>
  <si>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</si>
  <si>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</si>
  <si>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</si>
  <si>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</si>
  <si>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</si>
  <si>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9"/>
  </si>
  <si>
    <t>財源情報の明細</t>
  </si>
  <si>
    <t>内訳</t>
  </si>
  <si>
    <t>地方債等</t>
  </si>
  <si>
    <t>有形固定資産等の増加</t>
  </si>
  <si>
    <t>貸付金・基金等の増加</t>
  </si>
  <si>
    <t>現金預金</t>
    <rPh sb="0" eb="2">
      <t>ゲンキン</t>
    </rPh>
    <rPh sb="2" eb="4">
      <t>ヨキン</t>
    </rPh>
    <phoneticPr fontId="6"/>
  </si>
  <si>
    <t>財源内訳チェック</t>
    <rPh sb="0" eb="2">
      <t>ザイゲン</t>
    </rPh>
    <rPh sb="2" eb="4">
      <t>ウチワケ</t>
    </rPh>
    <phoneticPr fontId="9"/>
  </si>
  <si>
    <t>BS</t>
    <phoneticPr fontId="9"/>
  </si>
  <si>
    <t>NW</t>
    <phoneticPr fontId="9"/>
  </si>
  <si>
    <t>固定資産等形成分</t>
    <rPh sb="0" eb="8">
      <t>コテイシサントウケイセイブン</t>
    </rPh>
    <phoneticPr fontId="9"/>
  </si>
  <si>
    <t>余剰分（不足分）</t>
    <rPh sb="0" eb="3">
      <t>ヨジョウブン</t>
    </rPh>
    <rPh sb="4" eb="7">
      <t>フソクブン</t>
    </rPh>
    <phoneticPr fontId="9"/>
  </si>
  <si>
    <t>現金預金内訳チェック</t>
    <rPh sb="0" eb="4">
      <t>ゲンキンヨキン</t>
    </rPh>
    <rPh sb="4" eb="6">
      <t>ウチワケ</t>
    </rPh>
    <phoneticPr fontId="9"/>
  </si>
  <si>
    <t>現金預金</t>
    <phoneticPr fontId="9"/>
  </si>
  <si>
    <t>CF</t>
    <phoneticPr fontId="9"/>
  </si>
  <si>
    <t>一般会計／固定資産税</t>
  </si>
  <si>
    <t>一般会計／軽自動車税</t>
  </si>
  <si>
    <t>一般会計／都市計画税</t>
  </si>
  <si>
    <t>税収等（NW税収等－CF財務活動支出）</t>
    <rPh sb="0" eb="3">
      <t>ゼイシュウトウ</t>
    </rPh>
    <rPh sb="6" eb="9">
      <t>ゼイシュウトウ</t>
    </rPh>
    <rPh sb="12" eb="14">
      <t>ザイム</t>
    </rPh>
    <rPh sb="14" eb="16">
      <t>カツドウ</t>
    </rPh>
    <rPh sb="16" eb="18">
      <t>シシュツ</t>
    </rPh>
    <phoneticPr fontId="9"/>
  </si>
  <si>
    <t>ゴルフ場利用税交付金</t>
    <rPh sb="3" eb="4">
      <t>ジョウ</t>
    </rPh>
    <rPh sb="4" eb="6">
      <t>リヨウ</t>
    </rPh>
    <rPh sb="6" eb="7">
      <t>ゼイ</t>
    </rPh>
    <rPh sb="7" eb="10">
      <t>コウフキン</t>
    </rPh>
    <phoneticPr fontId="9"/>
  </si>
  <si>
    <t>税収等</t>
    <phoneticPr fontId="9"/>
  </si>
  <si>
    <t>一般会計等相殺</t>
    <rPh sb="0" eb="5">
      <t>イッパンカイケイトウ</t>
    </rPh>
    <rPh sb="5" eb="7">
      <t>ソウサイ</t>
    </rPh>
    <phoneticPr fontId="9"/>
  </si>
  <si>
    <t>一般会計等</t>
    <rPh sb="0" eb="5">
      <t>イッパンカイケイトウ</t>
    </rPh>
    <phoneticPr fontId="9"/>
  </si>
  <si>
    <t>財政調整基金</t>
  </si>
  <si>
    <t>減債基金</t>
  </si>
  <si>
    <t>地方譲与税</t>
    <rPh sb="0" eb="5">
      <t>チホウジョウヨゼイ</t>
    </rPh>
    <phoneticPr fontId="9"/>
  </si>
  <si>
    <t>株式等譲渡所得割交付金</t>
    <rPh sb="0" eb="3">
      <t>カブシキトウ</t>
    </rPh>
    <rPh sb="3" eb="7">
      <t>ジョウトショトク</t>
    </rPh>
    <rPh sb="7" eb="8">
      <t>ワリ</t>
    </rPh>
    <rPh sb="8" eb="11">
      <t>コウフキン</t>
    </rPh>
    <phoneticPr fontId="9"/>
  </si>
  <si>
    <t>地方消費税交付金</t>
    <rPh sb="0" eb="5">
      <t>チホウショウヒゼイ</t>
    </rPh>
    <rPh sb="5" eb="8">
      <t>コウフキン</t>
    </rPh>
    <phoneticPr fontId="9"/>
  </si>
  <si>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9"/>
  </si>
  <si>
    <t>地方特例交付金</t>
    <rPh sb="0" eb="4">
      <t>チホウトクレイ</t>
    </rPh>
    <rPh sb="4" eb="7">
      <t>コウフキン</t>
    </rPh>
    <phoneticPr fontId="9"/>
  </si>
  <si>
    <t>地方交付税</t>
    <rPh sb="0" eb="5">
      <t>チホウコウフゼイ</t>
    </rPh>
    <phoneticPr fontId="9"/>
  </si>
  <si>
    <t>交通安全対策特別交付金</t>
    <rPh sb="0" eb="4">
      <t>コウツウアンゼン</t>
    </rPh>
    <rPh sb="4" eb="6">
      <t>タイサク</t>
    </rPh>
    <rPh sb="6" eb="11">
      <t>トクベツコウフキン</t>
    </rPh>
    <phoneticPr fontId="9"/>
  </si>
  <si>
    <t>分担金及び負担金</t>
    <rPh sb="0" eb="4">
      <t>ブンタンキンオヨ</t>
    </rPh>
    <rPh sb="5" eb="8">
      <t>フタンキン</t>
    </rPh>
    <phoneticPr fontId="9"/>
  </si>
  <si>
    <t>他会計繰入金</t>
    <rPh sb="0" eb="6">
      <t>タカイケイクリイレキン</t>
    </rPh>
    <phoneticPr fontId="9"/>
  </si>
  <si>
    <t>寄附金</t>
    <rPh sb="0" eb="3">
      <t>キフキン</t>
    </rPh>
    <phoneticPr fontId="9"/>
  </si>
  <si>
    <t>一般会計等
（単純合算）</t>
    <rPh sb="0" eb="5">
      <t>イッパンカイケイトウ</t>
    </rPh>
    <rPh sb="7" eb="11">
      <t>タンジュンガッサン</t>
    </rPh>
    <phoneticPr fontId="9"/>
  </si>
  <si>
    <t>ー</t>
  </si>
  <si>
    <t>資本的補助金</t>
    <rPh sb="0" eb="3">
      <t>シホンテキ</t>
    </rPh>
    <phoneticPr fontId="9"/>
  </si>
  <si>
    <t>純行政コスト</t>
    <phoneticPr fontId="9"/>
  </si>
  <si>
    <t>有形固定資産等の増加</t>
    <phoneticPr fontId="9"/>
  </si>
  <si>
    <t>会計：全体会計</t>
  </si>
  <si>
    <t>国民健康保険事業特別会計（事業勘定）／諸収入（雑入）</t>
  </si>
  <si>
    <t>介護保険事業特別会計／介護保険料</t>
    <rPh sb="11" eb="13">
      <t>カイゴ</t>
    </rPh>
    <rPh sb="13" eb="16">
      <t>ホケンリョウ</t>
    </rPh>
    <phoneticPr fontId="7"/>
  </si>
  <si>
    <t>介護保険事業特別会計／諸収入（雑入）</t>
    <rPh sb="11" eb="14">
      <t>ショシュウニュウ</t>
    </rPh>
    <rPh sb="15" eb="17">
      <t>ザツニュウ</t>
    </rPh>
    <phoneticPr fontId="7"/>
  </si>
  <si>
    <t>国民健康保険事業特別会計
（事業勘定）</t>
    <phoneticPr fontId="9"/>
  </si>
  <si>
    <t>介護保険事業特別会計</t>
    <phoneticPr fontId="9"/>
  </si>
  <si>
    <t>介護保険料</t>
    <rPh sb="0" eb="2">
      <t>カイゴ</t>
    </rPh>
    <rPh sb="2" eb="5">
      <t>ホケンリョウ</t>
    </rPh>
    <phoneticPr fontId="9"/>
  </si>
  <si>
    <t>支払基金交付金</t>
    <rPh sb="0" eb="2">
      <t>シハライ</t>
    </rPh>
    <rPh sb="2" eb="4">
      <t>キキン</t>
    </rPh>
    <rPh sb="4" eb="7">
      <t>コウフキン</t>
    </rPh>
    <phoneticPr fontId="9"/>
  </si>
  <si>
    <t>一般会計繰入金</t>
    <rPh sb="0" eb="7">
      <t>イッパンカイケイクリイレキン</t>
    </rPh>
    <phoneticPr fontId="9"/>
  </si>
  <si>
    <t>後期高齢者医療保険料</t>
    <rPh sb="0" eb="10">
      <t>コウキコウレイシャイリョウホケンリョウ</t>
    </rPh>
    <phoneticPr fontId="9"/>
  </si>
  <si>
    <t>他会計補助金・負担金</t>
    <rPh sb="0" eb="1">
      <t>タ</t>
    </rPh>
    <rPh sb="1" eb="3">
      <t>カイケイ</t>
    </rPh>
    <rPh sb="3" eb="6">
      <t>ホジョキン</t>
    </rPh>
    <rPh sb="7" eb="10">
      <t>フタンキン</t>
    </rPh>
    <phoneticPr fontId="9"/>
  </si>
  <si>
    <t>長期前受金戻入</t>
    <rPh sb="0" eb="7">
      <t>チョウキマエウケキンモドシイレ</t>
    </rPh>
    <phoneticPr fontId="9"/>
  </si>
  <si>
    <t>水道事業会計</t>
    <rPh sb="0" eb="2">
      <t>スイドウ</t>
    </rPh>
    <rPh sb="2" eb="4">
      <t>ジギョウ</t>
    </rPh>
    <rPh sb="4" eb="6">
      <t>カイケイ</t>
    </rPh>
    <phoneticPr fontId="9"/>
  </si>
  <si>
    <t>長期前受金戻入</t>
    <rPh sb="0" eb="5">
      <t>チョウキマエウケキン</t>
    </rPh>
    <rPh sb="5" eb="7">
      <t>モドシイレ</t>
    </rPh>
    <phoneticPr fontId="9"/>
  </si>
  <si>
    <t>他会計補助金</t>
    <rPh sb="0" eb="1">
      <t>タ</t>
    </rPh>
    <rPh sb="1" eb="3">
      <t>カイケイ</t>
    </rPh>
    <rPh sb="3" eb="6">
      <t>ホジョキン</t>
    </rPh>
    <phoneticPr fontId="9"/>
  </si>
  <si>
    <t>全体会計（単純合算）</t>
    <rPh sb="0" eb="4">
      <t>ゼンタイカイケイ</t>
    </rPh>
    <rPh sb="5" eb="7">
      <t>タンジュン</t>
    </rPh>
    <rPh sb="7" eb="9">
      <t>ガッサン</t>
    </rPh>
    <phoneticPr fontId="9"/>
  </si>
  <si>
    <t>全体会計相殺</t>
    <rPh sb="0" eb="2">
      <t>ゼンタイ</t>
    </rPh>
    <rPh sb="2" eb="4">
      <t>カイケイ</t>
    </rPh>
    <rPh sb="4" eb="6">
      <t>ソウサイ</t>
    </rPh>
    <phoneticPr fontId="9"/>
  </si>
  <si>
    <t>全体会計</t>
    <rPh sb="0" eb="2">
      <t>ゼンタイ</t>
    </rPh>
    <rPh sb="2" eb="4">
      <t>カイケイ</t>
    </rPh>
    <phoneticPr fontId="9"/>
  </si>
  <si>
    <t>長期前受金戻入（他会計補助金）</t>
    <rPh sb="0" eb="5">
      <t>チョウキマエウケキン</t>
    </rPh>
    <rPh sb="5" eb="7">
      <t>モドシイレ</t>
    </rPh>
    <rPh sb="8" eb="9">
      <t>タ</t>
    </rPh>
    <rPh sb="9" eb="11">
      <t>カイケイ</t>
    </rPh>
    <rPh sb="11" eb="14">
      <t>ホジョキン</t>
    </rPh>
    <phoneticPr fontId="9"/>
  </si>
  <si>
    <t>他会計負担金</t>
    <rPh sb="0" eb="1">
      <t>タ</t>
    </rPh>
    <rPh sb="1" eb="3">
      <t>カイケイ</t>
    </rPh>
    <rPh sb="3" eb="6">
      <t>フタンキン</t>
    </rPh>
    <phoneticPr fontId="9"/>
  </si>
  <si>
    <t>地方債等</t>
    <phoneticPr fontId="9"/>
  </si>
  <si>
    <t xml:space="preserve"> １年内償還予定地方債等</t>
  </si>
  <si>
    <t>地方債等、 １年内償還予定地方債等</t>
    <phoneticPr fontId="9"/>
  </si>
  <si>
    <t>地方債等（CF地方債等収入と一致）</t>
    <rPh sb="11" eb="13">
      <t>シュウニュウ</t>
    </rPh>
    <rPh sb="14" eb="16">
      <t>イッチ</t>
    </rPh>
    <phoneticPr fontId="9"/>
  </si>
  <si>
    <t>貸借対照表</t>
  </si>
  <si>
    <t>資金収支計算書</t>
  </si>
  <si>
    <t>純資産変動計算書</t>
  </si>
  <si>
    <t>行政コスト計算書</t>
  </si>
  <si>
    <t>自治体名：津市</t>
  </si>
  <si>
    <t>国民健康保険事業特別会計（事業勘定）／国民健康保険料</t>
    <rPh sb="19" eb="21">
      <t>コクミン</t>
    </rPh>
    <rPh sb="21" eb="23">
      <t>ケンコウ</t>
    </rPh>
    <rPh sb="23" eb="25">
      <t>ホケン</t>
    </rPh>
    <rPh sb="25" eb="26">
      <t>リョウ</t>
    </rPh>
    <phoneticPr fontId="6"/>
  </si>
  <si>
    <t>後期高齢者医療事業特別会計／後期高齢者医療保険料</t>
    <rPh sb="7" eb="9">
      <t>ジギョウ</t>
    </rPh>
    <rPh sb="14" eb="16">
      <t>コウキ</t>
    </rPh>
    <rPh sb="16" eb="19">
      <t>コウレイシャ</t>
    </rPh>
    <rPh sb="19" eb="21">
      <t>イリョウ</t>
    </rPh>
    <rPh sb="21" eb="24">
      <t>ホケンリョウ</t>
    </rPh>
    <phoneticPr fontId="7"/>
  </si>
  <si>
    <t>水道事業会計</t>
    <rPh sb="0" eb="2">
      <t>スイドウ</t>
    </rPh>
    <phoneticPr fontId="6"/>
  </si>
  <si>
    <t>工業用水道事業会計</t>
    <rPh sb="0" eb="3">
      <t>コウギョウヨウ</t>
    </rPh>
    <rPh sb="3" eb="5">
      <t>スイドウ</t>
    </rPh>
    <phoneticPr fontId="6"/>
  </si>
  <si>
    <t>駐車場事業会計</t>
    <rPh sb="0" eb="3">
      <t>チュウシャジョウ</t>
    </rPh>
    <rPh sb="3" eb="5">
      <t>ジギョウ</t>
    </rPh>
    <rPh sb="5" eb="7">
      <t>カイケイ</t>
    </rPh>
    <phoneticPr fontId="6"/>
  </si>
  <si>
    <t>下水道事業会計</t>
    <rPh sb="0" eb="1">
      <t>ゲ</t>
    </rPh>
    <rPh sb="1" eb="3">
      <t>スイドウ</t>
    </rPh>
    <phoneticPr fontId="6"/>
  </si>
  <si>
    <t>モーターボート競走事業会計</t>
    <rPh sb="7" eb="9">
      <t>キョウソウ</t>
    </rPh>
    <phoneticPr fontId="6"/>
  </si>
  <si>
    <t>投資損失引当金</t>
    <rPh sb="0" eb="2">
      <t>トウシ</t>
    </rPh>
    <rPh sb="2" eb="4">
      <t>ソンシツ</t>
    </rPh>
    <rPh sb="4" eb="6">
      <t>ヒキアテ</t>
    </rPh>
    <rPh sb="6" eb="7">
      <t>キン</t>
    </rPh>
    <phoneticPr fontId="9"/>
  </si>
  <si>
    <t>土地区画整理事業特別会計</t>
    <phoneticPr fontId="9"/>
  </si>
  <si>
    <t>一般会計繰入金</t>
    <rPh sb="0" eb="2">
      <t>イッパン</t>
    </rPh>
    <rPh sb="2" eb="4">
      <t>カイケイ</t>
    </rPh>
    <rPh sb="4" eb="6">
      <t>クリイレ</t>
    </rPh>
    <rPh sb="6" eb="7">
      <t>キン</t>
    </rPh>
    <phoneticPr fontId="9"/>
  </si>
  <si>
    <t>住宅新築資金等貸付事業特別会計</t>
    <phoneticPr fontId="9"/>
  </si>
  <si>
    <t>国民健康保険事業特別会計
（直診勘定）</t>
    <phoneticPr fontId="9"/>
  </si>
  <si>
    <t>国民健康保険料</t>
    <rPh sb="0" eb="2">
      <t>コクミン</t>
    </rPh>
    <rPh sb="2" eb="4">
      <t>ケンコウ</t>
    </rPh>
    <rPh sb="4" eb="7">
      <t>ホケンリョウ</t>
    </rPh>
    <phoneticPr fontId="9"/>
  </si>
  <si>
    <t>事業勘定繰入金</t>
    <rPh sb="0" eb="2">
      <t>ジギョウ</t>
    </rPh>
    <rPh sb="2" eb="4">
      <t>カンジョウ</t>
    </rPh>
    <rPh sb="4" eb="7">
      <t>クリイレキン</t>
    </rPh>
    <phoneticPr fontId="9"/>
  </si>
  <si>
    <t>後期高齢者医療事業特別会計</t>
    <phoneticPr fontId="9"/>
  </si>
  <si>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9"/>
  </si>
  <si>
    <t>新規給水加入金</t>
    <rPh sb="0" eb="2">
      <t>シンキ</t>
    </rPh>
    <rPh sb="2" eb="4">
      <t>キュウスイ</t>
    </rPh>
    <rPh sb="4" eb="6">
      <t>カニュウ</t>
    </rPh>
    <rPh sb="6" eb="7">
      <t>キン</t>
    </rPh>
    <phoneticPr fontId="9"/>
  </si>
  <si>
    <t>工業用水道事業会計</t>
    <phoneticPr fontId="9"/>
  </si>
  <si>
    <t>駐車場事業会計</t>
    <phoneticPr fontId="9"/>
  </si>
  <si>
    <t>モーターボート競走事業会計</t>
    <rPh sb="7" eb="9">
      <t>キョウソウ</t>
    </rPh>
    <rPh sb="9" eb="11">
      <t>ジギョウ</t>
    </rPh>
    <rPh sb="11" eb="13">
      <t>カイケイ</t>
    </rPh>
    <phoneticPr fontId="9"/>
  </si>
  <si>
    <t>投資及び出資金</t>
    <rPh sb="0" eb="3">
      <t>トウシオヨ</t>
    </rPh>
    <rPh sb="4" eb="7">
      <t>シュッシキン</t>
    </rPh>
    <phoneticPr fontId="9"/>
  </si>
  <si>
    <t>森林環境基金</t>
  </si>
  <si>
    <t>環境性能割交付金</t>
    <rPh sb="0" eb="2">
      <t>カンキョウ</t>
    </rPh>
    <rPh sb="2" eb="4">
      <t>セイノウ</t>
    </rPh>
    <rPh sb="4" eb="5">
      <t>ワリ</t>
    </rPh>
    <rPh sb="5" eb="8">
      <t>コウフキン</t>
    </rPh>
    <phoneticPr fontId="9"/>
  </si>
  <si>
    <t>（令和2年3月31日現在）</t>
  </si>
  <si>
    <t>自　平成31年4月1日</t>
  </si>
  <si>
    <t>至　令和2年3月31日</t>
  </si>
  <si>
    <t>-</t>
    <phoneticPr fontId="9"/>
  </si>
  <si>
    <t>会計：全体会計</t>
    <rPh sb="3" eb="7">
      <t>ゼンタイカイケイ</t>
    </rPh>
    <phoneticPr fontId="9"/>
  </si>
  <si>
    <t>該当なし</t>
    <rPh sb="0" eb="2">
      <t>ガイトウ</t>
    </rPh>
    <phoneticPr fontId="9"/>
  </si>
  <si>
    <t>諸収入</t>
    <rPh sb="0" eb="3">
      <t>ショシュウニュウ</t>
    </rPh>
    <phoneticPr fontId="9"/>
  </si>
  <si>
    <t>地方債（借入先別）の明細</t>
    <phoneticPr fontId="9"/>
  </si>
  <si>
    <t>政府資金</t>
  </si>
  <si>
    <t>地方公共団体_x000D_
金融機構</t>
  </si>
  <si>
    <t>市中銀行</t>
  </si>
  <si>
    <t>その他の_x000D_
金融機関</t>
  </si>
  <si>
    <t>市場公募債</t>
  </si>
  <si>
    <t>うち1年内償還予定</t>
  </si>
  <si>
    <t>うち共同発行債</t>
  </si>
  <si>
    <t>うち住民公募債</t>
  </si>
  <si>
    <t>　その他</t>
  </si>
  <si>
    <t>新型コロナウイルス感染症対策事業基金</t>
  </si>
  <si>
    <t>本年度償却額_x000D_
(F)</t>
  </si>
  <si>
    <t>県営ため池等整備事業負担金</t>
  </si>
  <si>
    <t>放課後児童クラブ運営費補助金</t>
  </si>
  <si>
    <t>経常的
補助金</t>
    <rPh sb="0" eb="2">
      <t>ケイジョウ</t>
    </rPh>
    <rPh sb="2" eb="3">
      <t>テキ</t>
    </rPh>
    <rPh sb="4" eb="7">
      <t>ホジョキン</t>
    </rPh>
    <phoneticPr fontId="9"/>
  </si>
  <si>
    <t>下水道事業会計</t>
    <phoneticPr fontId="9"/>
  </si>
  <si>
    <t>一般会計／市民税（個人）</t>
    <rPh sb="0" eb="2">
      <t>イッパン</t>
    </rPh>
    <rPh sb="2" eb="4">
      <t>カイケイ</t>
    </rPh>
    <rPh sb="5" eb="6">
      <t>シ</t>
    </rPh>
    <phoneticPr fontId="5"/>
  </si>
  <si>
    <t>一般会計／市民税（法人）</t>
    <rPh sb="5" eb="6">
      <t>シ</t>
    </rPh>
    <phoneticPr fontId="5"/>
  </si>
  <si>
    <t>一般会計／分担金及び負担金</t>
    <rPh sb="5" eb="8">
      <t>ブンタンキン</t>
    </rPh>
    <rPh sb="8" eb="9">
      <t>オヨ</t>
    </rPh>
    <rPh sb="10" eb="13">
      <t>フタンキン</t>
    </rPh>
    <phoneticPr fontId="7"/>
  </si>
  <si>
    <t>一般会計／使用料及び手数料</t>
    <rPh sb="5" eb="7">
      <t>シヨウ</t>
    </rPh>
    <rPh sb="7" eb="8">
      <t>リョウ</t>
    </rPh>
    <rPh sb="8" eb="9">
      <t>オヨ</t>
    </rPh>
    <rPh sb="10" eb="13">
      <t>テスウリョウ</t>
    </rPh>
    <phoneticPr fontId="7"/>
  </si>
  <si>
    <t>一般会計／諸収入（雑入）</t>
    <rPh sb="5" eb="8">
      <t>ショシュウニュウ</t>
    </rPh>
    <rPh sb="9" eb="11">
      <t>ザツニュウ</t>
    </rPh>
    <phoneticPr fontId="26"/>
  </si>
  <si>
    <t>10年超</t>
  </si>
  <si>
    <t>住宅新築資金等貸付事業特別会計／住宅新築資金等貸付金</t>
    <rPh sb="16" eb="18">
      <t>ジュウタク</t>
    </rPh>
    <rPh sb="18" eb="20">
      <t>シンチク</t>
    </rPh>
    <rPh sb="20" eb="22">
      <t>シキン</t>
    </rPh>
    <rPh sb="22" eb="23">
      <t>トウ</t>
    </rPh>
    <rPh sb="23" eb="26">
      <t>カシツケキン</t>
    </rPh>
    <phoneticPr fontId="5"/>
  </si>
  <si>
    <t>一般会計／諸収入（貸付金）</t>
    <rPh sb="5" eb="8">
      <t>ショシュウニュウ</t>
    </rPh>
    <rPh sb="9" eb="12">
      <t>カシツケキン</t>
    </rPh>
    <phoneticPr fontId="26"/>
  </si>
  <si>
    <t>連結精算表</t>
    <rPh sb="0" eb="5">
      <t>レンケツセイサンヒョウ</t>
    </rPh>
    <phoneticPr fontId="9"/>
  </si>
  <si>
    <t>差異</t>
    <rPh sb="0" eb="2">
      <t>サイ</t>
    </rPh>
    <phoneticPr fontId="9"/>
  </si>
  <si>
    <t>合計</t>
    <rPh sb="0" eb="2">
      <t>ゴウケイ</t>
    </rPh>
    <phoneticPr fontId="3"/>
  </si>
  <si>
    <t>一般会計／福祉資金貸付金</t>
    <rPh sb="0" eb="4">
      <t>イッパンカイケイ</t>
    </rPh>
    <phoneticPr fontId="6"/>
  </si>
  <si>
    <t>一般会計／災害援護資金貸付金</t>
    <rPh sb="0" eb="4">
      <t>イッパンカイケイ</t>
    </rPh>
    <phoneticPr fontId="6"/>
  </si>
  <si>
    <t>三重県</t>
    <rPh sb="0" eb="3">
      <t>ミエケン</t>
    </rPh>
    <phoneticPr fontId="22"/>
  </si>
  <si>
    <t>県営ため池等整備事業に関する負担金</t>
    <rPh sb="14" eb="17">
      <t>フタンキン</t>
    </rPh>
    <phoneticPr fontId="22"/>
  </si>
  <si>
    <t>放課後児童クラブ運営団体</t>
    <rPh sb="8" eb="10">
      <t>ウンエイ</t>
    </rPh>
    <rPh sb="10" eb="12">
      <t>ダンタイ</t>
    </rPh>
    <phoneticPr fontId="22"/>
  </si>
  <si>
    <t>放課後児童クラブの運営に係る補助金</t>
    <rPh sb="0" eb="3">
      <t>ホウカゴ</t>
    </rPh>
    <rPh sb="3" eb="5">
      <t>ジドウ</t>
    </rPh>
    <rPh sb="9" eb="11">
      <t>ウンエイ</t>
    </rPh>
    <rPh sb="12" eb="13">
      <t>カカ</t>
    </rPh>
    <rPh sb="14" eb="17">
      <t>ホジョキン</t>
    </rPh>
    <phoneticPr fontId="22"/>
  </si>
  <si>
    <t>社会福祉協議会運営事業補助金</t>
    <phoneticPr fontId="9"/>
  </si>
  <si>
    <t>津市社会福祉協議会</t>
    <rPh sb="0" eb="2">
      <t>ツシ</t>
    </rPh>
    <rPh sb="2" eb="4">
      <t>シャカイ</t>
    </rPh>
    <rPh sb="4" eb="6">
      <t>フクシ</t>
    </rPh>
    <rPh sb="6" eb="9">
      <t>キョウギカイ</t>
    </rPh>
    <phoneticPr fontId="22"/>
  </si>
  <si>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2"/>
  </si>
  <si>
    <t>企業立地奨励金</t>
    <phoneticPr fontId="9"/>
  </si>
  <si>
    <t>立地事業者</t>
    <rPh sb="0" eb="2">
      <t>リッチ</t>
    </rPh>
    <rPh sb="2" eb="4">
      <t>ジギョウ</t>
    </rPh>
    <rPh sb="4" eb="5">
      <t>シャ</t>
    </rPh>
    <phoneticPr fontId="22"/>
  </si>
  <si>
    <t>本市への企業立地を促進するための奨励金</t>
    <rPh sb="0" eb="2">
      <t>ホンシ</t>
    </rPh>
    <rPh sb="4" eb="6">
      <t>キギョウ</t>
    </rPh>
    <rPh sb="6" eb="8">
      <t>リッチ</t>
    </rPh>
    <rPh sb="9" eb="11">
      <t>ソクシン</t>
    </rPh>
    <rPh sb="16" eb="19">
      <t>ショウレイキン</t>
    </rPh>
    <phoneticPr fontId="22"/>
  </si>
  <si>
    <t>特定教育・保育施設運営事業負担金</t>
    <phoneticPr fontId="9"/>
  </si>
  <si>
    <t>民間幼稚園等</t>
    <rPh sb="0" eb="2">
      <t>ミンカン</t>
    </rPh>
    <rPh sb="2" eb="5">
      <t>ヨウチエン</t>
    </rPh>
    <rPh sb="5" eb="6">
      <t>トウ</t>
    </rPh>
    <phoneticPr fontId="22"/>
  </si>
  <si>
    <t>多面的機能支払交付金</t>
    <phoneticPr fontId="9"/>
  </si>
  <si>
    <t>活動組織</t>
    <rPh sb="0" eb="2">
      <t>カツドウ</t>
    </rPh>
    <rPh sb="2" eb="4">
      <t>ソシキ</t>
    </rPh>
    <phoneticPr fontId="22"/>
  </si>
  <si>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2"/>
  </si>
  <si>
    <t>その他</t>
    <rPh sb="2" eb="3">
      <t>タ</t>
    </rPh>
    <phoneticPr fontId="22"/>
  </si>
  <si>
    <t>追加</t>
    <rPh sb="0" eb="2">
      <t>ツイカ</t>
    </rPh>
    <phoneticPr fontId="9"/>
  </si>
  <si>
    <t>水道</t>
    <rPh sb="0" eb="2">
      <t>スイドウ</t>
    </rPh>
    <phoneticPr fontId="9"/>
  </si>
  <si>
    <t>モーターボート</t>
    <phoneticPr fontId="9"/>
  </si>
  <si>
    <t>工業用水道</t>
    <rPh sb="0" eb="5">
      <t>コウギョウヨウスイドウ</t>
    </rPh>
    <phoneticPr fontId="9"/>
  </si>
  <si>
    <t>駐車場</t>
    <rPh sb="0" eb="3">
      <t>チュウシャジョウ</t>
    </rPh>
    <phoneticPr fontId="9"/>
  </si>
  <si>
    <t>下水道</t>
    <rPh sb="0" eb="3">
      <t>ゲスイドウ</t>
    </rPh>
    <phoneticPr fontId="9"/>
  </si>
  <si>
    <t>徴収不能引当金（固定資産）</t>
    <phoneticPr fontId="9"/>
  </si>
  <si>
    <t>住宅新築資金等貸付金</t>
    <rPh sb="0" eb="2">
      <t>ジュウタク</t>
    </rPh>
    <rPh sb="2" eb="4">
      <t>シンチク</t>
    </rPh>
    <rPh sb="4" eb="6">
      <t>シキン</t>
    </rPh>
    <rPh sb="6" eb="7">
      <t>トウ</t>
    </rPh>
    <rPh sb="7" eb="9">
      <t>カシツケ</t>
    </rPh>
    <rPh sb="9" eb="10">
      <t>キン</t>
    </rPh>
    <phoneticPr fontId="5"/>
  </si>
  <si>
    <t>住宅</t>
    <rPh sb="0" eb="2">
      <t>ジュウタク</t>
    </rPh>
    <phoneticPr fontId="9"/>
  </si>
  <si>
    <t>年度：令和6年度</t>
  </si>
  <si>
    <t>年度：令和6年度</t>
    <phoneticPr fontId="9"/>
  </si>
  <si>
    <t>美杉地域振興事業基金</t>
  </si>
  <si>
    <t>まち・ひと・しごと創生推進基金</t>
  </si>
  <si>
    <r>
      <rPr>
        <sz val="10"/>
        <color theme="1"/>
        <rFont val="游ゴシック"/>
        <family val="3"/>
        <charset val="128"/>
        <scheme val="minor"/>
      </rPr>
      <t>文化振興基金</t>
    </r>
    <rPh sb="0" eb="2">
      <t>ブンカ</t>
    </rPh>
    <rPh sb="2" eb="4">
      <t>シンコウ</t>
    </rPh>
    <rPh sb="4" eb="6">
      <t>キキン</t>
    </rPh>
    <phoneticPr fontId="2"/>
  </si>
  <si>
    <r>
      <rPr>
        <sz val="10"/>
        <color theme="1"/>
        <rFont val="游ゴシック"/>
        <family val="3"/>
        <charset val="128"/>
        <scheme val="minor"/>
      </rPr>
      <t>国際交流推進基金</t>
    </r>
    <rPh sb="0" eb="2">
      <t>コクサイ</t>
    </rPh>
    <rPh sb="2" eb="4">
      <t>コウリュウ</t>
    </rPh>
    <rPh sb="4" eb="6">
      <t>スイシン</t>
    </rPh>
    <rPh sb="6" eb="8">
      <t>キキン</t>
    </rPh>
    <phoneticPr fontId="2"/>
  </si>
  <si>
    <r>
      <rPr>
        <sz val="10"/>
        <color theme="1"/>
        <rFont val="游ゴシック"/>
        <family val="3"/>
        <charset val="128"/>
        <scheme val="minor"/>
      </rPr>
      <t>緑化基金</t>
    </r>
    <rPh sb="0" eb="2">
      <t>リョッカ</t>
    </rPh>
    <rPh sb="2" eb="4">
      <t>キキン</t>
    </rPh>
    <phoneticPr fontId="2"/>
  </si>
  <si>
    <r>
      <rPr>
        <sz val="10"/>
        <color theme="1"/>
        <rFont val="游ゴシック"/>
        <family val="3"/>
        <charset val="128"/>
        <scheme val="minor"/>
      </rPr>
      <t>まちづくり振興基金</t>
    </r>
    <rPh sb="5" eb="7">
      <t>シンコウ</t>
    </rPh>
    <rPh sb="7" eb="9">
      <t>キキン</t>
    </rPh>
    <phoneticPr fontId="2"/>
  </si>
  <si>
    <r>
      <rPr>
        <sz val="10"/>
        <color theme="1"/>
        <rFont val="游ゴシック"/>
        <family val="3"/>
        <charset val="128"/>
        <scheme val="minor"/>
      </rPr>
      <t>ふるさと津かがやき基金</t>
    </r>
    <rPh sb="4" eb="5">
      <t>ツ</t>
    </rPh>
    <rPh sb="9" eb="11">
      <t>キキン</t>
    </rPh>
    <phoneticPr fontId="2"/>
  </si>
  <si>
    <r>
      <rPr>
        <sz val="10"/>
        <color theme="1"/>
        <rFont val="游ゴシック"/>
        <family val="3"/>
        <charset val="128"/>
        <scheme val="minor"/>
      </rPr>
      <t>公共施設整備基金</t>
    </r>
    <rPh sb="0" eb="2">
      <t>コウキョウ</t>
    </rPh>
    <rPh sb="2" eb="4">
      <t>シセツ</t>
    </rPh>
    <rPh sb="4" eb="6">
      <t>セイビ</t>
    </rPh>
    <rPh sb="6" eb="8">
      <t>キキン</t>
    </rPh>
    <phoneticPr fontId="2"/>
  </si>
  <si>
    <r>
      <rPr>
        <sz val="10"/>
        <color theme="1"/>
        <rFont val="游ゴシック"/>
        <family val="3"/>
        <charset val="128"/>
        <scheme val="minor"/>
      </rPr>
      <t>環境対策推進基金</t>
    </r>
    <rPh sb="0" eb="2">
      <t>カンキョウ</t>
    </rPh>
    <rPh sb="2" eb="4">
      <t>タイサク</t>
    </rPh>
    <rPh sb="4" eb="6">
      <t>スイシン</t>
    </rPh>
    <rPh sb="6" eb="8">
      <t>キキン</t>
    </rPh>
    <phoneticPr fontId="2"/>
  </si>
  <si>
    <r>
      <rPr>
        <sz val="10"/>
        <color theme="1"/>
        <rFont val="游ゴシック"/>
        <family val="3"/>
        <charset val="128"/>
        <scheme val="minor"/>
      </rPr>
      <t>スポーツ振興基金</t>
    </r>
    <rPh sb="4" eb="8">
      <t>シンコウキキン</t>
    </rPh>
    <phoneticPr fontId="3"/>
  </si>
  <si>
    <r>
      <rPr>
        <sz val="10"/>
        <color theme="1"/>
        <rFont val="游ゴシック"/>
        <family val="3"/>
        <charset val="128"/>
        <scheme val="minor"/>
      </rPr>
      <t>こども基金</t>
    </r>
    <rPh sb="3" eb="5">
      <t>キキン</t>
    </rPh>
    <phoneticPr fontId="3"/>
  </si>
  <si>
    <r>
      <rPr>
        <sz val="10"/>
        <color theme="1"/>
        <rFont val="游ゴシック"/>
        <family val="3"/>
        <charset val="128"/>
        <scheme val="minor"/>
      </rPr>
      <t>学校施設整備基金</t>
    </r>
    <rPh sb="0" eb="2">
      <t>ガッコウ</t>
    </rPh>
    <rPh sb="2" eb="8">
      <t>シセツセイビキキン</t>
    </rPh>
    <phoneticPr fontId="3"/>
  </si>
  <si>
    <t>下水道</t>
    <rPh sb="0" eb="3">
      <t>ゲスイドウ</t>
    </rPh>
    <phoneticPr fontId="3"/>
  </si>
  <si>
    <r>
      <rPr>
        <sz val="11"/>
        <color theme="1"/>
        <rFont val="游ゴシック"/>
        <family val="3"/>
        <charset val="128"/>
        <scheme val="minor"/>
      </rPr>
      <t>国民健康保険事業運営基金</t>
    </r>
    <rPh sb="8" eb="10">
      <t>ウンエイ</t>
    </rPh>
    <rPh sb="10" eb="12">
      <t>キキン</t>
    </rPh>
    <phoneticPr fontId="3"/>
  </si>
  <si>
    <r>
      <rPr>
        <sz val="11"/>
        <color theme="1"/>
        <rFont val="游ゴシック"/>
        <family val="3"/>
        <charset val="128"/>
        <scheme val="minor"/>
      </rPr>
      <t>介護保険事業運営基金</t>
    </r>
    <rPh sb="6" eb="8">
      <t>ウンエイ</t>
    </rPh>
    <rPh sb="8" eb="10">
      <t>キキン</t>
    </rPh>
    <phoneticPr fontId="3"/>
  </si>
  <si>
    <r>
      <rPr>
        <sz val="11"/>
        <color theme="1"/>
        <rFont val="游ゴシック"/>
        <family val="3"/>
        <charset val="128"/>
        <scheme val="minor"/>
      </rPr>
      <t>津市水道水源保護基金</t>
    </r>
    <rPh sb="0" eb="2">
      <t>ツシ</t>
    </rPh>
    <rPh sb="2" eb="4">
      <t>スイドウ</t>
    </rPh>
    <rPh sb="4" eb="6">
      <t>スイゲン</t>
    </rPh>
    <rPh sb="6" eb="8">
      <t>ホゴ</t>
    </rPh>
    <rPh sb="8" eb="10">
      <t>キキン</t>
    </rPh>
    <phoneticPr fontId="3"/>
  </si>
  <si>
    <t>一般会計／奨学資金貸付金</t>
    <rPh sb="0" eb="4">
      <t>イッパンカイケイ</t>
    </rPh>
    <rPh sb="5" eb="7">
      <t>ショウガク</t>
    </rPh>
    <rPh sb="7" eb="9">
      <t>シキン</t>
    </rPh>
    <rPh sb="9" eb="12">
      <t>カシツケキン</t>
    </rPh>
    <phoneticPr fontId="6"/>
  </si>
  <si>
    <t>一般会計／財産貸付収入</t>
    <rPh sb="5" eb="7">
      <t>ザイサン</t>
    </rPh>
    <rPh sb="7" eb="9">
      <t>カシツケ</t>
    </rPh>
    <rPh sb="9" eb="11">
      <t>シュウニュウ</t>
    </rPh>
    <phoneticPr fontId="26"/>
  </si>
  <si>
    <t>住宅新築資金棟貸付事業特別会計／諸収入（貸付金）</t>
    <rPh sb="0" eb="2">
      <t>ジュウタク</t>
    </rPh>
    <rPh sb="2" eb="4">
      <t>シンチク</t>
    </rPh>
    <rPh sb="4" eb="6">
      <t>シキン</t>
    </rPh>
    <rPh sb="6" eb="7">
      <t>トウ</t>
    </rPh>
    <rPh sb="7" eb="9">
      <t>カシツケ</t>
    </rPh>
    <rPh sb="9" eb="11">
      <t>ジギョウ</t>
    </rPh>
    <rPh sb="11" eb="13">
      <t>トクベツ</t>
    </rPh>
    <rPh sb="16" eb="19">
      <t>ショシュウニュウ</t>
    </rPh>
    <rPh sb="20" eb="23">
      <t>カシツケキン</t>
    </rPh>
    <phoneticPr fontId="26"/>
  </si>
  <si>
    <t>国民健康保険事業特別会計（事業勘定）／諸収入（雑入）</t>
    <rPh sb="19" eb="22">
      <t>ショシュウニュウ</t>
    </rPh>
    <rPh sb="23" eb="25">
      <t>ザツニュウ</t>
    </rPh>
    <phoneticPr fontId="26"/>
  </si>
  <si>
    <r>
      <rPr>
        <sz val="9"/>
        <color theme="1"/>
        <rFont val="BIZ UDゴシック"/>
        <family val="3"/>
        <charset val="128"/>
      </rPr>
      <t>【通常分】</t>
    </r>
  </si>
  <si>
    <r>
      <rPr>
        <sz val="9"/>
        <color theme="1"/>
        <rFont val="BIZ UDゴシック"/>
        <family val="3"/>
        <charset val="128"/>
      </rPr>
      <t>　一般公共事業</t>
    </r>
  </si>
  <si>
    <r>
      <rPr>
        <sz val="9"/>
        <color theme="1"/>
        <rFont val="BIZ UDゴシック"/>
        <family val="3"/>
        <charset val="128"/>
      </rPr>
      <t>　公営住宅建設</t>
    </r>
  </si>
  <si>
    <r>
      <rPr>
        <sz val="9"/>
        <color theme="1"/>
        <rFont val="BIZ UDゴシック"/>
        <family val="3"/>
        <charset val="128"/>
      </rPr>
      <t>　災害復旧</t>
    </r>
  </si>
  <si>
    <r>
      <rPr>
        <sz val="9"/>
        <color theme="1"/>
        <rFont val="BIZ UDゴシック"/>
        <family val="3"/>
        <charset val="128"/>
      </rPr>
      <t>　全国防災</t>
    </r>
    <rPh sb="1" eb="3">
      <t>ゼンコク</t>
    </rPh>
    <rPh sb="3" eb="5">
      <t>ボウサイ</t>
    </rPh>
    <phoneticPr fontId="9"/>
  </si>
  <si>
    <r>
      <rPr>
        <sz val="9"/>
        <color theme="1"/>
        <rFont val="BIZ UDゴシック"/>
        <family val="3"/>
        <charset val="128"/>
      </rPr>
      <t>　教育・福祉施設</t>
    </r>
  </si>
  <si>
    <r>
      <rPr>
        <sz val="9"/>
        <color theme="1"/>
        <rFont val="BIZ UDゴシック"/>
        <family val="3"/>
        <charset val="128"/>
      </rPr>
      <t>　一般単独事業</t>
    </r>
  </si>
  <si>
    <r>
      <rPr>
        <sz val="9"/>
        <color theme="1"/>
        <rFont val="BIZ UDゴシック"/>
        <family val="3"/>
        <charset val="128"/>
      </rPr>
      <t>　その他</t>
    </r>
  </si>
  <si>
    <r>
      <rPr>
        <sz val="9"/>
        <color theme="1"/>
        <rFont val="BIZ UDゴシック"/>
        <family val="3"/>
        <charset val="128"/>
      </rPr>
      <t>【特別分】</t>
    </r>
  </si>
  <si>
    <r>
      <rPr>
        <sz val="9"/>
        <color theme="1"/>
        <rFont val="BIZ UDゴシック"/>
        <family val="3"/>
        <charset val="128"/>
      </rPr>
      <t>　　財源対策債</t>
    </r>
    <rPh sb="2" eb="4">
      <t>ザイゲン</t>
    </rPh>
    <rPh sb="4" eb="6">
      <t>タイサク</t>
    </rPh>
    <rPh sb="6" eb="7">
      <t>サイ</t>
    </rPh>
    <phoneticPr fontId="34"/>
  </si>
  <si>
    <r>
      <rPr>
        <sz val="9"/>
        <color theme="1"/>
        <rFont val="BIZ UDゴシック"/>
        <family val="3"/>
        <charset val="128"/>
      </rPr>
      <t>　　臨時財政対策債</t>
    </r>
    <rPh sb="2" eb="4">
      <t>リンジ</t>
    </rPh>
    <rPh sb="4" eb="6">
      <t>ザイセイ</t>
    </rPh>
    <rPh sb="6" eb="8">
      <t>タイサク</t>
    </rPh>
    <rPh sb="8" eb="9">
      <t>サイ</t>
    </rPh>
    <phoneticPr fontId="12"/>
  </si>
  <si>
    <r>
      <rPr>
        <sz val="9"/>
        <color theme="1"/>
        <rFont val="BIZ UDゴシック"/>
        <family val="3"/>
        <charset val="128"/>
      </rPr>
      <t>減税補てん債</t>
    </r>
    <rPh sb="0" eb="2">
      <t>ゲンゼイ</t>
    </rPh>
    <rPh sb="2" eb="3">
      <t>ホ</t>
    </rPh>
    <rPh sb="5" eb="6">
      <t>サイ</t>
    </rPh>
    <phoneticPr fontId="12"/>
  </si>
  <si>
    <r>
      <rPr>
        <sz val="9"/>
        <color theme="1"/>
        <rFont val="BIZ UDゴシック"/>
        <family val="3"/>
        <charset val="128"/>
      </rPr>
      <t>臨時税収補てん債</t>
    </r>
    <rPh sb="0" eb="2">
      <t>リンジ</t>
    </rPh>
    <rPh sb="2" eb="4">
      <t>ゼイシュウ</t>
    </rPh>
    <rPh sb="4" eb="5">
      <t>ホ</t>
    </rPh>
    <rPh sb="7" eb="8">
      <t>サイ</t>
    </rPh>
    <phoneticPr fontId="34"/>
  </si>
  <si>
    <r>
      <rPr>
        <sz val="9"/>
        <color theme="1"/>
        <rFont val="BIZ UDゴシック"/>
        <family val="3"/>
        <charset val="128"/>
      </rPr>
      <t>退職手当債</t>
    </r>
    <rPh sb="0" eb="2">
      <t>タイショク</t>
    </rPh>
    <rPh sb="2" eb="4">
      <t>テアテ</t>
    </rPh>
    <rPh sb="4" eb="5">
      <t>サイ</t>
    </rPh>
    <phoneticPr fontId="12"/>
  </si>
  <si>
    <r>
      <rPr>
        <sz val="9"/>
        <color theme="1"/>
        <rFont val="BIZ UDゴシック"/>
        <family val="3"/>
        <charset val="128"/>
      </rPr>
      <t>厚生福祉施設整備</t>
    </r>
    <rPh sb="0" eb="2">
      <t>コウセイ</t>
    </rPh>
    <rPh sb="2" eb="4">
      <t>フクシ</t>
    </rPh>
    <rPh sb="4" eb="6">
      <t>シセツ</t>
    </rPh>
    <rPh sb="6" eb="8">
      <t>セイビ</t>
    </rPh>
    <phoneticPr fontId="34"/>
  </si>
  <si>
    <r>
      <rPr>
        <sz val="9"/>
        <color theme="1"/>
        <rFont val="BIZ UDゴシック"/>
        <family val="3"/>
        <charset val="128"/>
      </rPr>
      <t>国の予算貸付</t>
    </r>
    <rPh sb="0" eb="1">
      <t>クニ</t>
    </rPh>
    <rPh sb="2" eb="4">
      <t>ヨサン</t>
    </rPh>
    <rPh sb="4" eb="6">
      <t>カシツケ</t>
    </rPh>
    <phoneticPr fontId="34"/>
  </si>
  <si>
    <r>
      <rPr>
        <sz val="9"/>
        <color theme="1"/>
        <rFont val="BIZ UDゴシック"/>
        <family val="3"/>
        <charset val="128"/>
      </rPr>
      <t>その他</t>
    </r>
    <rPh sb="2" eb="3">
      <t>タ</t>
    </rPh>
    <phoneticPr fontId="12"/>
  </si>
  <si>
    <r>
      <rPr>
        <sz val="9"/>
        <color theme="1"/>
        <rFont val="BIZ UDゴシック"/>
        <family val="3"/>
        <charset val="128"/>
      </rPr>
      <t>　合計</t>
    </r>
  </si>
  <si>
    <r>
      <rPr>
        <sz val="11"/>
        <color theme="1"/>
        <rFont val="游ゴシック"/>
        <family val="3"/>
        <charset val="128"/>
        <scheme val="minor"/>
      </rPr>
      <t>株式会社三重県松阪食肉公社</t>
    </r>
    <rPh sb="0" eb="2">
      <t>カブシキ</t>
    </rPh>
    <rPh sb="2" eb="4">
      <t>カイシャ</t>
    </rPh>
    <rPh sb="4" eb="7">
      <t>ミエケン</t>
    </rPh>
    <rPh sb="7" eb="9">
      <t>マツサカ</t>
    </rPh>
    <rPh sb="9" eb="11">
      <t>ショクニク</t>
    </rPh>
    <rPh sb="11" eb="13">
      <t>コウシャ</t>
    </rPh>
    <phoneticPr fontId="1"/>
  </si>
  <si>
    <r>
      <rPr>
        <sz val="11"/>
        <color theme="1"/>
        <rFont val="游ゴシック"/>
        <family val="3"/>
        <charset val="128"/>
        <scheme val="minor"/>
      </rPr>
      <t>株式会社津センターパレス</t>
    </r>
    <rPh sb="0" eb="2">
      <t>カブシキ</t>
    </rPh>
    <rPh sb="2" eb="4">
      <t>カイシャ</t>
    </rPh>
    <rPh sb="4" eb="5">
      <t>ツ</t>
    </rPh>
    <phoneticPr fontId="1"/>
  </si>
  <si>
    <r>
      <rPr>
        <sz val="11"/>
        <color theme="1"/>
        <rFont val="游ゴシック"/>
        <family val="3"/>
        <charset val="128"/>
        <scheme val="minor"/>
      </rPr>
      <t>伊勢鉄道株式会社</t>
    </r>
    <rPh sb="0" eb="2">
      <t>イセ</t>
    </rPh>
    <rPh sb="2" eb="4">
      <t>テツドウ</t>
    </rPh>
    <rPh sb="4" eb="6">
      <t>カブシキ</t>
    </rPh>
    <rPh sb="6" eb="8">
      <t>カイシャ</t>
    </rPh>
    <phoneticPr fontId="1"/>
  </si>
  <si>
    <r>
      <rPr>
        <sz val="11"/>
        <color theme="1"/>
        <rFont val="游ゴシック"/>
        <family val="3"/>
        <charset val="128"/>
        <scheme val="minor"/>
      </rPr>
      <t>株式会社伊勢湾ヘリポート</t>
    </r>
    <rPh sb="0" eb="2">
      <t>カブシキ</t>
    </rPh>
    <rPh sb="2" eb="4">
      <t>カイシャ</t>
    </rPh>
    <rPh sb="4" eb="6">
      <t>イセ</t>
    </rPh>
    <rPh sb="6" eb="7">
      <t>ワン</t>
    </rPh>
    <phoneticPr fontId="1"/>
  </si>
  <si>
    <r>
      <rPr>
        <sz val="11"/>
        <color theme="1"/>
        <rFont val="游ゴシック"/>
        <family val="3"/>
        <charset val="128"/>
        <scheme val="minor"/>
      </rPr>
      <t>株式会社ＺＴＶ</t>
    </r>
    <rPh sb="0" eb="2">
      <t>カブシキ</t>
    </rPh>
    <rPh sb="2" eb="4">
      <t>カイシャ</t>
    </rPh>
    <phoneticPr fontId="1"/>
  </si>
  <si>
    <r>
      <rPr>
        <sz val="11"/>
        <color theme="1"/>
        <rFont val="游ゴシック"/>
        <family val="3"/>
        <charset val="128"/>
        <scheme val="minor"/>
      </rPr>
      <t>株式会社三重データクラフト</t>
    </r>
    <rPh sb="0" eb="2">
      <t>カブシキ</t>
    </rPh>
    <rPh sb="2" eb="4">
      <t>カイシャ</t>
    </rPh>
    <rPh sb="4" eb="6">
      <t>ミエ</t>
    </rPh>
    <phoneticPr fontId="1"/>
  </si>
  <si>
    <r>
      <rPr>
        <sz val="11"/>
        <color theme="1"/>
        <rFont val="游ゴシック"/>
        <family val="3"/>
        <charset val="128"/>
        <scheme val="minor"/>
      </rPr>
      <t>株式会社津サイエンスプラザ</t>
    </r>
    <rPh sb="0" eb="2">
      <t>カブシキ</t>
    </rPh>
    <rPh sb="2" eb="4">
      <t>カイシャ</t>
    </rPh>
    <rPh sb="4" eb="5">
      <t>ツ</t>
    </rPh>
    <phoneticPr fontId="1"/>
  </si>
  <si>
    <r>
      <rPr>
        <sz val="11"/>
        <color theme="1"/>
        <rFont val="游ゴシック"/>
        <family val="3"/>
        <charset val="128"/>
        <scheme val="minor"/>
      </rPr>
      <t>津駅前都市開発株式会社</t>
    </r>
    <rPh sb="0" eb="1">
      <t>ツ</t>
    </rPh>
    <rPh sb="1" eb="3">
      <t>エキマエ</t>
    </rPh>
    <rPh sb="3" eb="5">
      <t>トシ</t>
    </rPh>
    <rPh sb="5" eb="7">
      <t>カイハツ</t>
    </rPh>
    <rPh sb="7" eb="9">
      <t>カブシキ</t>
    </rPh>
    <rPh sb="9" eb="11">
      <t>カイシャ</t>
    </rPh>
    <phoneticPr fontId="1"/>
  </si>
  <si>
    <r>
      <rPr>
        <sz val="11"/>
        <color theme="1"/>
        <rFont val="游ゴシック"/>
        <family val="3"/>
        <charset val="128"/>
        <scheme val="minor"/>
      </rPr>
      <t>株式会社まちづくり津夢時風</t>
    </r>
    <rPh sb="0" eb="2">
      <t>カブシキ</t>
    </rPh>
    <rPh sb="2" eb="4">
      <t>カイシャ</t>
    </rPh>
    <rPh sb="9" eb="10">
      <t>ツ</t>
    </rPh>
    <rPh sb="10" eb="11">
      <t>ユメ</t>
    </rPh>
    <rPh sb="11" eb="12">
      <t>トキ</t>
    </rPh>
    <rPh sb="12" eb="13">
      <t>カゼ</t>
    </rPh>
    <phoneticPr fontId="1"/>
  </si>
  <si>
    <r>
      <rPr>
        <sz val="11"/>
        <color theme="1"/>
        <rFont val="游ゴシック"/>
        <family val="3"/>
        <charset val="128"/>
        <scheme val="minor"/>
      </rPr>
      <t>株式会社マリーナ河芸</t>
    </r>
    <rPh sb="0" eb="2">
      <t>カブシキ</t>
    </rPh>
    <rPh sb="2" eb="4">
      <t>カイシャ</t>
    </rPh>
    <rPh sb="8" eb="10">
      <t>カワゲ</t>
    </rPh>
    <phoneticPr fontId="1"/>
  </si>
  <si>
    <r>
      <rPr>
        <sz val="11"/>
        <color theme="1"/>
        <rFont val="游ゴシック"/>
        <family val="3"/>
        <charset val="128"/>
        <scheme val="minor"/>
      </rPr>
      <t>青山高原保健休養地管理株式会社</t>
    </r>
    <rPh sb="0" eb="2">
      <t>アオヤマ</t>
    </rPh>
    <rPh sb="2" eb="4">
      <t>コウゲン</t>
    </rPh>
    <rPh sb="4" eb="6">
      <t>ホケン</t>
    </rPh>
    <rPh sb="6" eb="8">
      <t>キュウヨウ</t>
    </rPh>
    <rPh sb="8" eb="9">
      <t>チ</t>
    </rPh>
    <rPh sb="9" eb="11">
      <t>カンリ</t>
    </rPh>
    <rPh sb="11" eb="13">
      <t>カブシキ</t>
    </rPh>
    <rPh sb="13" eb="15">
      <t>カイシャ</t>
    </rPh>
    <phoneticPr fontId="1"/>
  </si>
  <si>
    <r>
      <rPr>
        <sz val="11"/>
        <color theme="1"/>
        <rFont val="游ゴシック"/>
        <family val="3"/>
        <charset val="128"/>
        <scheme val="minor"/>
      </rPr>
      <t>株式会社青山高原ウインドファーム</t>
    </r>
    <rPh sb="0" eb="2">
      <t>カブシキ</t>
    </rPh>
    <rPh sb="2" eb="4">
      <t>カイシャ</t>
    </rPh>
    <rPh sb="4" eb="6">
      <t>アオヤマ</t>
    </rPh>
    <rPh sb="6" eb="8">
      <t>コウゲン</t>
    </rPh>
    <phoneticPr fontId="1"/>
  </si>
  <si>
    <r>
      <rPr>
        <sz val="11"/>
        <color theme="1"/>
        <rFont val="游ゴシック"/>
        <family val="3"/>
        <charset val="128"/>
        <scheme val="minor"/>
      </rPr>
      <t>津市土地開発公社出資金</t>
    </r>
    <rPh sb="0" eb="2">
      <t>ツシ</t>
    </rPh>
    <rPh sb="2" eb="4">
      <t>トチ</t>
    </rPh>
    <rPh sb="4" eb="6">
      <t>カイハツ</t>
    </rPh>
    <rPh sb="6" eb="8">
      <t>コウシャ</t>
    </rPh>
    <rPh sb="8" eb="11">
      <t>シュッシキン</t>
    </rPh>
    <phoneticPr fontId="3"/>
  </si>
  <si>
    <r>
      <rPr>
        <sz val="11"/>
        <color theme="1"/>
        <rFont val="游ゴシック"/>
        <family val="3"/>
        <charset val="128"/>
        <scheme val="minor"/>
      </rPr>
      <t>公益財団法人津市社会教育振興会出捐金</t>
    </r>
    <rPh sb="0" eb="2">
      <t>コウエキ</t>
    </rPh>
    <rPh sb="2" eb="4">
      <t>ザイダン</t>
    </rPh>
    <rPh sb="4" eb="6">
      <t>ホウジン</t>
    </rPh>
    <rPh sb="6" eb="8">
      <t>ツシ</t>
    </rPh>
    <rPh sb="8" eb="10">
      <t>シャカイ</t>
    </rPh>
    <rPh sb="10" eb="12">
      <t>キョウイク</t>
    </rPh>
    <rPh sb="12" eb="15">
      <t>シンコウカイ</t>
    </rPh>
    <phoneticPr fontId="3"/>
  </si>
  <si>
    <r>
      <rPr>
        <sz val="11"/>
        <color theme="1"/>
        <rFont val="游ゴシック"/>
        <family val="3"/>
        <charset val="128"/>
        <scheme val="minor"/>
      </rPr>
      <t>社会福祉法人津市社会福祉事業団設立出資金</t>
    </r>
    <rPh sb="0" eb="2">
      <t>シャカイ</t>
    </rPh>
    <rPh sb="2" eb="4">
      <t>フクシ</t>
    </rPh>
    <rPh sb="4" eb="6">
      <t>ホウジン</t>
    </rPh>
    <rPh sb="6" eb="8">
      <t>ツシ</t>
    </rPh>
    <rPh sb="8" eb="10">
      <t>シャカイ</t>
    </rPh>
    <rPh sb="10" eb="12">
      <t>フクシ</t>
    </rPh>
    <rPh sb="12" eb="15">
      <t>ジギョウダン</t>
    </rPh>
    <rPh sb="15" eb="17">
      <t>セツリツ</t>
    </rPh>
    <rPh sb="17" eb="20">
      <t>シュッシキン</t>
    </rPh>
    <phoneticPr fontId="3"/>
  </si>
  <si>
    <r>
      <rPr>
        <sz val="11"/>
        <color theme="1"/>
        <rFont val="游ゴシック"/>
        <family val="3"/>
        <charset val="128"/>
        <scheme val="minor"/>
      </rPr>
      <t>社会福祉法人津市社会福祉協議会津市社会福祉基金出捐金</t>
    </r>
    <rPh sb="0" eb="2">
      <t>シャカイ</t>
    </rPh>
    <rPh sb="2" eb="4">
      <t>フクシ</t>
    </rPh>
    <rPh sb="4" eb="6">
      <t>ホウジン</t>
    </rPh>
    <rPh sb="6" eb="8">
      <t>ツシ</t>
    </rPh>
    <rPh sb="8" eb="10">
      <t>シャカイ</t>
    </rPh>
    <rPh sb="10" eb="12">
      <t>フクシ</t>
    </rPh>
    <rPh sb="12" eb="15">
      <t>キョウギカイ</t>
    </rPh>
    <rPh sb="15" eb="17">
      <t>ツシ</t>
    </rPh>
    <rPh sb="17" eb="19">
      <t>シャカイ</t>
    </rPh>
    <rPh sb="19" eb="21">
      <t>フクシ</t>
    </rPh>
    <rPh sb="21" eb="23">
      <t>キキン</t>
    </rPh>
    <phoneticPr fontId="3"/>
  </si>
  <si>
    <r>
      <rPr>
        <sz val="11"/>
        <color theme="1"/>
        <rFont val="游ゴシック"/>
        <family val="3"/>
        <charset val="128"/>
        <scheme val="minor"/>
      </rPr>
      <t>三重県農業信用基金協会出資金</t>
    </r>
    <rPh sb="0" eb="3">
      <t>ミエケン</t>
    </rPh>
    <rPh sb="3" eb="5">
      <t>ノウギョウ</t>
    </rPh>
    <rPh sb="5" eb="7">
      <t>シンヨウ</t>
    </rPh>
    <rPh sb="7" eb="9">
      <t>キキン</t>
    </rPh>
    <rPh sb="9" eb="11">
      <t>キョウカイ</t>
    </rPh>
    <rPh sb="11" eb="14">
      <t>シュッシキン</t>
    </rPh>
    <phoneticPr fontId="3"/>
  </si>
  <si>
    <r>
      <rPr>
        <sz val="11"/>
        <color theme="1"/>
        <rFont val="游ゴシック"/>
        <family val="3"/>
        <charset val="128"/>
        <scheme val="minor"/>
      </rPr>
      <t>公益社団法人三重県青果物価格安定基金協会預り金</t>
    </r>
    <rPh sb="0" eb="2">
      <t>コウエキ</t>
    </rPh>
    <rPh sb="2" eb="4">
      <t>シャダン</t>
    </rPh>
    <rPh sb="4" eb="6">
      <t>ホウジン</t>
    </rPh>
    <rPh sb="6" eb="9">
      <t>ミエケン</t>
    </rPh>
    <rPh sb="9" eb="11">
      <t>セイカ</t>
    </rPh>
    <rPh sb="12" eb="14">
      <t>カカク</t>
    </rPh>
    <rPh sb="14" eb="16">
      <t>アンテイ</t>
    </rPh>
    <rPh sb="16" eb="18">
      <t>キキン</t>
    </rPh>
    <rPh sb="18" eb="20">
      <t>キョウカイ</t>
    </rPh>
    <rPh sb="20" eb="21">
      <t>アズカ</t>
    </rPh>
    <rPh sb="22" eb="23">
      <t>キン</t>
    </rPh>
    <phoneticPr fontId="3"/>
  </si>
  <si>
    <r>
      <rPr>
        <sz val="11"/>
        <color theme="1"/>
        <rFont val="游ゴシック"/>
        <family val="3"/>
        <charset val="128"/>
        <scheme val="minor"/>
      </rPr>
      <t>全国漁業信用基金協会三重支所出資金</t>
    </r>
    <rPh sb="0" eb="2">
      <t>ゼンコク</t>
    </rPh>
    <rPh sb="2" eb="4">
      <t>ギョギョウ</t>
    </rPh>
    <rPh sb="4" eb="6">
      <t>シンヨウ</t>
    </rPh>
    <rPh sb="6" eb="8">
      <t>キキン</t>
    </rPh>
    <rPh sb="8" eb="10">
      <t>キョウカイ</t>
    </rPh>
    <rPh sb="10" eb="12">
      <t>ミエ</t>
    </rPh>
    <rPh sb="12" eb="14">
      <t>シショ</t>
    </rPh>
    <rPh sb="14" eb="17">
      <t>シュッシキン</t>
    </rPh>
    <phoneticPr fontId="3"/>
  </si>
  <si>
    <r>
      <rPr>
        <sz val="11"/>
        <color theme="1"/>
        <rFont val="游ゴシック"/>
        <family val="3"/>
        <charset val="128"/>
        <scheme val="minor"/>
      </rPr>
      <t>一般社団法人三重県畜産協会預り出資金</t>
    </r>
    <rPh sb="0" eb="2">
      <t>イッパン</t>
    </rPh>
    <rPh sb="2" eb="4">
      <t>シャダン</t>
    </rPh>
    <rPh sb="4" eb="6">
      <t>ホウジン</t>
    </rPh>
    <rPh sb="6" eb="8">
      <t>ミエ</t>
    </rPh>
    <rPh sb="8" eb="9">
      <t>ケン</t>
    </rPh>
    <rPh sb="9" eb="11">
      <t>チクサン</t>
    </rPh>
    <rPh sb="11" eb="13">
      <t>キョウカイ</t>
    </rPh>
    <rPh sb="13" eb="14">
      <t>アズカ</t>
    </rPh>
    <rPh sb="15" eb="18">
      <t>シュッシキン</t>
    </rPh>
    <phoneticPr fontId="3"/>
  </si>
  <si>
    <r>
      <rPr>
        <sz val="11"/>
        <color theme="1"/>
        <rFont val="游ゴシック"/>
        <family val="3"/>
        <charset val="128"/>
        <scheme val="minor"/>
      </rPr>
      <t>公益社団法人三重県私学振興会出資金</t>
    </r>
    <rPh sb="0" eb="2">
      <t>コウエキ</t>
    </rPh>
    <rPh sb="2" eb="4">
      <t>シャダン</t>
    </rPh>
    <rPh sb="4" eb="6">
      <t>ホウジン</t>
    </rPh>
    <rPh sb="6" eb="9">
      <t>ミエケン</t>
    </rPh>
    <rPh sb="9" eb="11">
      <t>シガク</t>
    </rPh>
    <rPh sb="11" eb="13">
      <t>シンコウ</t>
    </rPh>
    <rPh sb="13" eb="14">
      <t>カイ</t>
    </rPh>
    <rPh sb="14" eb="17">
      <t>シュッシキン</t>
    </rPh>
    <phoneticPr fontId="3"/>
  </si>
  <si>
    <r>
      <rPr>
        <sz val="11"/>
        <color theme="1"/>
        <rFont val="游ゴシック"/>
        <family val="3"/>
        <charset val="128"/>
        <scheme val="minor"/>
      </rPr>
      <t>中勢森林組合出資金</t>
    </r>
    <rPh sb="0" eb="2">
      <t>チュウセイ</t>
    </rPh>
    <rPh sb="2" eb="4">
      <t>シンリン</t>
    </rPh>
    <rPh sb="4" eb="6">
      <t>クミアイ</t>
    </rPh>
    <rPh sb="6" eb="9">
      <t>シュッシキン</t>
    </rPh>
    <phoneticPr fontId="3"/>
  </si>
  <si>
    <r>
      <rPr>
        <sz val="11"/>
        <color theme="1"/>
        <rFont val="游ゴシック"/>
        <family val="3"/>
        <charset val="128"/>
        <scheme val="minor"/>
      </rPr>
      <t>鈴鹿森林組合出資金</t>
    </r>
    <rPh sb="0" eb="2">
      <t>スズカ</t>
    </rPh>
    <rPh sb="2" eb="4">
      <t>シンリン</t>
    </rPh>
    <rPh sb="4" eb="6">
      <t>クミアイ</t>
    </rPh>
    <rPh sb="6" eb="9">
      <t>シュッシキン</t>
    </rPh>
    <phoneticPr fontId="3"/>
  </si>
  <si>
    <r>
      <rPr>
        <sz val="11"/>
        <color theme="1"/>
        <rFont val="游ゴシック"/>
        <family val="3"/>
        <charset val="128"/>
        <scheme val="minor"/>
      </rPr>
      <t>有限会社美杉観光開発出資金</t>
    </r>
    <rPh sb="0" eb="2">
      <t>ユウゲン</t>
    </rPh>
    <rPh sb="2" eb="4">
      <t>カイシャ</t>
    </rPh>
    <rPh sb="4" eb="6">
      <t>ミスギ</t>
    </rPh>
    <rPh sb="6" eb="8">
      <t>カンコウ</t>
    </rPh>
    <rPh sb="8" eb="10">
      <t>カイハツ</t>
    </rPh>
    <rPh sb="10" eb="13">
      <t>シュッシキン</t>
    </rPh>
    <phoneticPr fontId="3"/>
  </si>
  <si>
    <r>
      <rPr>
        <sz val="11"/>
        <color theme="1"/>
        <rFont val="游ゴシック"/>
        <family val="3"/>
        <charset val="128"/>
        <scheme val="minor"/>
      </rPr>
      <t>地方公共団体金融機構出資金</t>
    </r>
    <rPh sb="0" eb="2">
      <t>チホウ</t>
    </rPh>
    <rPh sb="2" eb="4">
      <t>コウキョウ</t>
    </rPh>
    <rPh sb="4" eb="6">
      <t>ダンタイ</t>
    </rPh>
    <rPh sb="6" eb="8">
      <t>キンユウ</t>
    </rPh>
    <rPh sb="8" eb="10">
      <t>キコウ</t>
    </rPh>
    <rPh sb="10" eb="13">
      <t>シュッシキン</t>
    </rPh>
    <phoneticPr fontId="3"/>
  </si>
  <si>
    <r>
      <rPr>
        <sz val="11"/>
        <color theme="1"/>
        <rFont val="游ゴシック"/>
        <family val="3"/>
        <charset val="128"/>
        <scheme val="minor"/>
      </rPr>
      <t>三重県信用保証協会出捐金</t>
    </r>
    <rPh sb="0" eb="3">
      <t>ミエケン</t>
    </rPh>
    <rPh sb="3" eb="5">
      <t>シンヨウ</t>
    </rPh>
    <rPh sb="5" eb="7">
      <t>ホショウ</t>
    </rPh>
    <rPh sb="7" eb="9">
      <t>キョウカイ</t>
    </rPh>
    <phoneticPr fontId="3"/>
  </si>
  <si>
    <r>
      <rPr>
        <sz val="11"/>
        <color theme="1"/>
        <rFont val="游ゴシック"/>
        <family val="3"/>
        <charset val="128"/>
        <scheme val="minor"/>
      </rPr>
      <t>公益財団法人三重県水産振興事業団出捐金</t>
    </r>
    <rPh sb="0" eb="2">
      <t>コウエキ</t>
    </rPh>
    <rPh sb="2" eb="4">
      <t>ザイダン</t>
    </rPh>
    <rPh sb="4" eb="6">
      <t>ホウジン</t>
    </rPh>
    <rPh sb="6" eb="8">
      <t>ミエ</t>
    </rPh>
    <rPh sb="8" eb="9">
      <t>ケン</t>
    </rPh>
    <rPh sb="9" eb="11">
      <t>スイサン</t>
    </rPh>
    <rPh sb="11" eb="13">
      <t>シンコウ</t>
    </rPh>
    <rPh sb="13" eb="16">
      <t>ジギョウダン</t>
    </rPh>
    <phoneticPr fontId="3"/>
  </si>
  <si>
    <r>
      <rPr>
        <sz val="11"/>
        <color theme="1"/>
        <rFont val="游ゴシック"/>
        <family val="3"/>
        <charset val="128"/>
        <scheme val="minor"/>
      </rPr>
      <t>公益社団法人三重県緑化推進協会三重緑化基金出捐金</t>
    </r>
    <rPh sb="0" eb="3">
      <t>コウエキシャ</t>
    </rPh>
    <rPh sb="3" eb="4">
      <t>ダン</t>
    </rPh>
    <rPh sb="4" eb="6">
      <t>ホウジン</t>
    </rPh>
    <rPh sb="6" eb="9">
      <t>ミエケン</t>
    </rPh>
    <rPh sb="9" eb="11">
      <t>リョクカ</t>
    </rPh>
    <rPh sb="11" eb="13">
      <t>スイシン</t>
    </rPh>
    <rPh sb="13" eb="15">
      <t>キョウカイ</t>
    </rPh>
    <rPh sb="15" eb="17">
      <t>ミエ</t>
    </rPh>
    <rPh sb="17" eb="19">
      <t>リョクカ</t>
    </rPh>
    <rPh sb="19" eb="21">
      <t>キキン</t>
    </rPh>
    <phoneticPr fontId="3"/>
  </si>
  <si>
    <r>
      <rPr>
        <sz val="11"/>
        <color theme="1"/>
        <rFont val="游ゴシック"/>
        <family val="3"/>
        <charset val="128"/>
        <scheme val="minor"/>
      </rPr>
      <t>更生保護法人三重県更正保護事業協会基金出捐金</t>
    </r>
    <rPh sb="0" eb="2">
      <t>コウセイ</t>
    </rPh>
    <rPh sb="2" eb="4">
      <t>ホゴ</t>
    </rPh>
    <rPh sb="4" eb="6">
      <t>ホウジン</t>
    </rPh>
    <rPh sb="6" eb="9">
      <t>ミエケン</t>
    </rPh>
    <rPh sb="9" eb="11">
      <t>コウセイ</t>
    </rPh>
    <rPh sb="11" eb="13">
      <t>ホゴ</t>
    </rPh>
    <rPh sb="13" eb="15">
      <t>ジギョウ</t>
    </rPh>
    <rPh sb="15" eb="17">
      <t>キョウカイ</t>
    </rPh>
    <rPh sb="17" eb="19">
      <t>キキン</t>
    </rPh>
    <phoneticPr fontId="3"/>
  </si>
  <si>
    <r>
      <rPr>
        <sz val="11"/>
        <color theme="1"/>
        <rFont val="游ゴシック"/>
        <family val="3"/>
        <charset val="128"/>
        <scheme val="minor"/>
      </rPr>
      <t>公益財団法人三重県産業支援センター出捐金</t>
    </r>
    <rPh sb="0" eb="2">
      <t>コウエキ</t>
    </rPh>
    <rPh sb="2" eb="4">
      <t>ザイダン</t>
    </rPh>
    <rPh sb="4" eb="6">
      <t>ホウジン</t>
    </rPh>
    <rPh sb="6" eb="9">
      <t>ミエケン</t>
    </rPh>
    <rPh sb="9" eb="11">
      <t>サンギョウ</t>
    </rPh>
    <rPh sb="11" eb="13">
      <t>シエン</t>
    </rPh>
    <phoneticPr fontId="3"/>
  </si>
  <si>
    <r>
      <rPr>
        <sz val="11"/>
        <color theme="1"/>
        <rFont val="游ゴシック"/>
        <family val="3"/>
        <charset val="128"/>
        <scheme val="minor"/>
      </rPr>
      <t>公益財団法人三重県農林水産支援センター農林漁業後継者育成基金出捐金</t>
    </r>
    <rPh sb="0" eb="2">
      <t>コウエキ</t>
    </rPh>
    <rPh sb="2" eb="4">
      <t>ザイダン</t>
    </rPh>
    <rPh sb="4" eb="6">
      <t>ホウジン</t>
    </rPh>
    <rPh sb="6" eb="9">
      <t>ミエケン</t>
    </rPh>
    <rPh sb="9" eb="11">
      <t>ノウリン</t>
    </rPh>
    <rPh sb="11" eb="13">
      <t>スイサン</t>
    </rPh>
    <rPh sb="13" eb="15">
      <t>シエン</t>
    </rPh>
    <rPh sb="19" eb="21">
      <t>ノウリン</t>
    </rPh>
    <rPh sb="21" eb="23">
      <t>ギョギョウ</t>
    </rPh>
    <rPh sb="23" eb="26">
      <t>コウケイシャ</t>
    </rPh>
    <rPh sb="26" eb="28">
      <t>イクセイ</t>
    </rPh>
    <rPh sb="28" eb="30">
      <t>キキン</t>
    </rPh>
    <phoneticPr fontId="3"/>
  </si>
  <si>
    <r>
      <rPr>
        <sz val="11"/>
        <color theme="1"/>
        <rFont val="游ゴシック"/>
        <family val="3"/>
        <charset val="128"/>
        <scheme val="minor"/>
      </rPr>
      <t>公益財団法人三重県国際交流財団出捐金</t>
    </r>
    <rPh sb="0" eb="2">
      <t>コウエキ</t>
    </rPh>
    <rPh sb="2" eb="4">
      <t>ザイダン</t>
    </rPh>
    <rPh sb="4" eb="6">
      <t>ホウジン</t>
    </rPh>
    <rPh sb="6" eb="9">
      <t>ミエケン</t>
    </rPh>
    <rPh sb="9" eb="11">
      <t>コクサイ</t>
    </rPh>
    <rPh sb="11" eb="13">
      <t>コウリュウ</t>
    </rPh>
    <rPh sb="13" eb="15">
      <t>ザイダン</t>
    </rPh>
    <phoneticPr fontId="3"/>
  </si>
  <si>
    <r>
      <rPr>
        <sz val="11"/>
        <color theme="1"/>
        <rFont val="游ゴシック"/>
        <family val="3"/>
        <charset val="128"/>
        <scheme val="minor"/>
      </rPr>
      <t>公益財団法人三重県下水道公社出捐金</t>
    </r>
    <rPh sb="0" eb="2">
      <t>コウエキ</t>
    </rPh>
    <rPh sb="2" eb="4">
      <t>ザイダン</t>
    </rPh>
    <rPh sb="4" eb="6">
      <t>ホウジン</t>
    </rPh>
    <rPh sb="6" eb="9">
      <t>ミエケン</t>
    </rPh>
    <rPh sb="9" eb="12">
      <t>ゲスイドウ</t>
    </rPh>
    <rPh sb="12" eb="14">
      <t>コウシャ</t>
    </rPh>
    <phoneticPr fontId="3"/>
  </si>
  <si>
    <r>
      <rPr>
        <sz val="11"/>
        <color theme="1"/>
        <rFont val="游ゴシック"/>
        <family val="3"/>
        <charset val="128"/>
        <scheme val="minor"/>
      </rPr>
      <t>公益財団法人暴力追放三重県民センター出捐金</t>
    </r>
    <rPh sb="0" eb="2">
      <t>コウエキ</t>
    </rPh>
    <rPh sb="2" eb="4">
      <t>ザイダン</t>
    </rPh>
    <rPh sb="4" eb="6">
      <t>ホウジン</t>
    </rPh>
    <rPh sb="6" eb="8">
      <t>ボウリョク</t>
    </rPh>
    <rPh sb="8" eb="10">
      <t>ツイホウ</t>
    </rPh>
    <rPh sb="10" eb="13">
      <t>ミエケン</t>
    </rPh>
    <rPh sb="13" eb="14">
      <t>ミン</t>
    </rPh>
    <phoneticPr fontId="3"/>
  </si>
  <si>
    <r>
      <rPr>
        <sz val="11"/>
        <color theme="1"/>
        <rFont val="游ゴシック"/>
        <family val="3"/>
        <charset val="128"/>
        <scheme val="minor"/>
      </rPr>
      <t>一般財団法人三重県環境保全事業団基本財産出捐金</t>
    </r>
    <rPh sb="0" eb="2">
      <t>イッパン</t>
    </rPh>
    <rPh sb="2" eb="4">
      <t>ザイダン</t>
    </rPh>
    <rPh sb="4" eb="6">
      <t>ホウジン</t>
    </rPh>
    <rPh sb="6" eb="9">
      <t>ミエケン</t>
    </rPh>
    <rPh sb="9" eb="11">
      <t>カンキョウ</t>
    </rPh>
    <rPh sb="11" eb="13">
      <t>ホゼン</t>
    </rPh>
    <rPh sb="13" eb="16">
      <t>ジギョウダン</t>
    </rPh>
    <rPh sb="16" eb="18">
      <t>キホン</t>
    </rPh>
    <rPh sb="18" eb="20">
      <t>ザイサン</t>
    </rPh>
    <phoneticPr fontId="3"/>
  </si>
  <si>
    <r>
      <rPr>
        <sz val="11"/>
        <color theme="1"/>
        <rFont val="游ゴシック"/>
        <family val="3"/>
        <charset val="128"/>
        <scheme val="minor"/>
      </rPr>
      <t>公益財団法人三重県救急医療情報センター出捐金</t>
    </r>
    <rPh sb="0" eb="2">
      <t>コウエキ</t>
    </rPh>
    <rPh sb="2" eb="4">
      <t>ザイダン</t>
    </rPh>
    <rPh sb="4" eb="6">
      <t>ホウジン</t>
    </rPh>
    <rPh sb="6" eb="9">
      <t>ミエケン</t>
    </rPh>
    <rPh sb="9" eb="11">
      <t>キュウキュウ</t>
    </rPh>
    <rPh sb="11" eb="13">
      <t>イリョウ</t>
    </rPh>
    <rPh sb="13" eb="15">
      <t>ジョウホウ</t>
    </rPh>
    <phoneticPr fontId="3"/>
  </si>
  <si>
    <r>
      <rPr>
        <sz val="11"/>
        <color theme="1"/>
        <rFont val="游ゴシック"/>
        <family val="3"/>
        <charset val="128"/>
        <scheme val="minor"/>
      </rPr>
      <t>一般財団法人三重県漁業操業安全協会出捐金</t>
    </r>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3"/>
  </si>
  <si>
    <r>
      <rPr>
        <sz val="11"/>
        <color theme="1"/>
        <rFont val="游ゴシック"/>
        <family val="3"/>
        <charset val="128"/>
        <scheme val="minor"/>
      </rPr>
      <t>一般財団法人砂防フロンティア整備推進機構出捐金</t>
    </r>
    <rPh sb="0" eb="2">
      <t>イッパン</t>
    </rPh>
    <rPh sb="2" eb="4">
      <t>ザイダン</t>
    </rPh>
    <rPh sb="4" eb="6">
      <t>ホウジン</t>
    </rPh>
    <rPh sb="6" eb="8">
      <t>サボウ</t>
    </rPh>
    <rPh sb="14" eb="16">
      <t>セイビ</t>
    </rPh>
    <rPh sb="16" eb="18">
      <t>スイシン</t>
    </rPh>
    <rPh sb="18" eb="20">
      <t>キコウ</t>
    </rPh>
    <phoneticPr fontId="3"/>
  </si>
  <si>
    <r>
      <rPr>
        <sz val="11"/>
        <color theme="1"/>
        <rFont val="游ゴシック"/>
        <family val="3"/>
        <charset val="128"/>
        <scheme val="minor"/>
      </rPr>
      <t>公益財団法人暴力追放三重県民センター出捐金（ボート）</t>
    </r>
    <rPh sb="0" eb="2">
      <t>コウエキ</t>
    </rPh>
    <rPh sb="2" eb="4">
      <t>ザイダン</t>
    </rPh>
    <rPh sb="4" eb="6">
      <t>ホウジン</t>
    </rPh>
    <rPh sb="6" eb="8">
      <t>ボウリョク</t>
    </rPh>
    <rPh sb="8" eb="10">
      <t>ツイホウ</t>
    </rPh>
    <rPh sb="10" eb="13">
      <t>ミエケン</t>
    </rPh>
    <rPh sb="13" eb="14">
      <t>ミン</t>
    </rPh>
    <phoneticPr fontId="3"/>
  </si>
  <si>
    <t>有価証券・出資金合計</t>
    <rPh sb="0" eb="4">
      <t>ユウカショウケン</t>
    </rPh>
    <rPh sb="5" eb="8">
      <t>シュッシキン</t>
    </rPh>
    <rPh sb="8" eb="10">
      <t>ゴウケイ</t>
    </rPh>
    <phoneticPr fontId="9"/>
  </si>
  <si>
    <t>福岡県平成28年度第4回20年公募公債</t>
    <rPh sb="17" eb="19">
      <t>コウサイ</t>
    </rPh>
    <phoneticPr fontId="9"/>
  </si>
  <si>
    <t>名古屋市平成29年度第20回20年公募公債</t>
    <rPh sb="19" eb="21">
      <t>コウサイ</t>
    </rPh>
    <phoneticPr fontId="9"/>
  </si>
  <si>
    <t>千葉県平成30年度第25回20年公募公債</t>
    <phoneticPr fontId="9"/>
  </si>
  <si>
    <t>静岡県令和2年度第29回20年公募公債</t>
    <phoneticPr fontId="9"/>
  </si>
  <si>
    <t>兵庫県令和4年度第43回20年公募公債</t>
    <rPh sb="17" eb="19">
      <t>コウサイ</t>
    </rPh>
    <phoneticPr fontId="9"/>
  </si>
  <si>
    <t>横浜市令和5年度第48回20年公募公債</t>
    <rPh sb="17" eb="19">
      <t>コウサイ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</si>
</sst>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0;\△#,##0"/>
    <numFmt numFmtId="178" formatCode="#,##0,"/>
    <numFmt numFmtId="179" formatCode="#,##0_ "/>
    <numFmt numFmtId="180" formatCode="0.0%"/>
  </numFmts>
  <fonts count="4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8"/>
      <color theme="1"/>
      <name val="游ゴシック"/>
      <family val="2"/>
      <scheme val="minor"/>
    </font>
    <font>
      <sz val="6"/>
      <name val="游ゴシック"/>
      <family val="3"/>
      <charset val="128"/>
      <scheme val="minor"/>
    </font>
    <font>
      <sz val="9"/>
      <color theme="1"/>
      <name val="游ゴシック"/>
      <family val="2"/>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b/>
      <sz val="11"/>
      <color rgb="FF3F3F3F"/>
      <name val="游ゴシック"/>
      <family val="2"/>
      <charset val="128"/>
      <scheme val="minor"/>
    </font>
    <font>
      <b/>
      <sz val="9"/>
      <color rgb="FFFF0000"/>
      <name val="游ゴシック"/>
      <family val="3"/>
      <charset val="128"/>
      <scheme val="minor"/>
    </font>
    <font>
      <sz val="9"/>
      <color theme="1"/>
      <name val="Segoe UI Symbol"/>
      <family val="3"/>
    </font>
    <font>
      <sz val="9"/>
      <color rgb="FFFF0000"/>
      <name val="游ゴシック"/>
      <family val="3"/>
      <charset val="128"/>
      <scheme val="minor"/>
    </font>
    <font>
      <sz val="9"/>
      <color theme="0"/>
      <name val="游ゴシック"/>
      <family val="3"/>
      <charset val="128"/>
      <scheme val="minor"/>
    </font>
    <font>
      <sz val="9"/>
      <color theme="1"/>
      <name val="Arial"/>
      <family val="2"/>
    </font>
    <font>
      <sz val="9"/>
      <color theme="1"/>
      <name val="BIZ UDゴシック"/>
      <family val="3"/>
      <charset val="128"/>
    </font>
    <font>
      <sz val="9"/>
      <name val="Arial"/>
      <family val="2"/>
    </font>
    <font>
      <sz val="11"/>
      <color rgb="FF9C6500"/>
      <name val="游ゴシック"/>
      <family val="2"/>
      <scheme val="minor"/>
    </font>
    <font>
      <sz val="7"/>
      <color theme="1"/>
      <name val="Arial"/>
      <family val="2"/>
    </font>
    <font>
      <sz val="7"/>
      <name val="Arial"/>
      <family val="2"/>
    </font>
    <font>
      <sz val="9"/>
      <name val="游ゴシック"/>
      <family val="3"/>
      <charset val="128"/>
      <scheme val="minor"/>
    </font>
    <font>
      <b/>
      <sz val="9"/>
      <name val="游ゴシック"/>
      <family val="3"/>
      <charset val="128"/>
      <scheme val="minor"/>
    </font>
    <font>
      <sz val="9"/>
      <color theme="1"/>
      <name val="游ゴシック"/>
      <family val="3"/>
      <charset val="128"/>
    </font>
  </fonts>
  <fills count="9">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s>
  <cellStyleXfs count="6">
    <xf numFmtId="0" fontId="0" fillId="0" borderId="0"/>
    <xf numFmtId="9"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xf numFmtId="38" fontId="12" fillId="0" borderId="0" applyFont="0" applyFill="0" applyBorder="0" applyAlignment="0" applyProtection="0">
      <alignment vertical="center"/>
    </xf>
  </cellStyleXfs>
  <cellXfs count="192">
    <xf numFmtId="0" fontId="0" fillId="0" borderId="0" xfId="0"/>
    <xf numFmtId="3" fontId="8" fillId="0" borderId="0" xfId="0" applyNumberFormat="1" applyFont="1"/>
    <xf numFmtId="0" fontId="0" fillId="0" borderId="1" xfId="0" applyBorder="1" applyAlignment="1">
      <alignment vertical="center"/>
    </xf>
    <xf numFmtId="0" fontId="11"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xf>
    <xf numFmtId="0" fontId="13" fillId="0" borderId="9" xfId="0" applyFont="1" applyBorder="1"/>
    <xf numFmtId="3" fontId="19" fillId="0" borderId="0" xfId="0" applyNumberFormat="1" applyFont="1"/>
    <xf numFmtId="3" fontId="19" fillId="0" borderId="0" xfId="0" applyNumberFormat="1" applyFont="1" applyAlignment="1">
      <alignment horizontal="right"/>
    </xf>
    <xf numFmtId="3" fontId="20" fillId="0" borderId="1" xfId="0" applyNumberFormat="1" applyFont="1" applyBorder="1" applyAlignment="1">
      <alignment horizontal="left" vertical="center"/>
    </xf>
    <xf numFmtId="3" fontId="20" fillId="0" borderId="0" xfId="0" applyNumberFormat="1" applyFont="1"/>
    <xf numFmtId="3" fontId="19" fillId="0" borderId="0" xfId="0" applyNumberFormat="1" applyFont="1" applyAlignment="1">
      <alignment horizontal="right"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0" xfId="0" applyNumberFormat="1"/>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3" fillId="0" borderId="0" xfId="0" applyFont="1"/>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3" fontId="19" fillId="0" borderId="0" xfId="0" applyNumberFormat="1" applyFont="1" applyAlignment="1">
      <alignment vertical="center"/>
    </xf>
    <xf numFmtId="37" fontId="20" fillId="0" borderId="1" xfId="0" applyNumberFormat="1" applyFont="1" applyBorder="1" applyAlignment="1">
      <alignment horizontal="right" vertical="center"/>
    </xf>
    <xf numFmtId="3" fontId="24" fillId="0" borderId="0" xfId="0" applyNumberFormat="1" applyFont="1"/>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3" fontId="20" fillId="0" borderId="1" xfId="0" applyNumberFormat="1" applyFont="1" applyBorder="1" applyAlignment="1">
      <alignment horizontal="right" vertical="center"/>
    </xf>
    <xf numFmtId="3" fontId="20" fillId="0" borderId="1" xfId="0" applyNumberFormat="1" applyFont="1" applyBorder="1" applyAlignment="1">
      <alignment horizontal="center" vertical="center"/>
    </xf>
    <xf numFmtId="3" fontId="20" fillId="0" borderId="7" xfId="0" applyNumberFormat="1" applyFont="1" applyBorder="1" applyAlignment="1">
      <alignment horizontal="right" vertical="center"/>
    </xf>
    <xf numFmtId="37" fontId="20" fillId="0" borderId="7" xfId="0" applyNumberFormat="1" applyFont="1" applyBorder="1" applyAlignment="1">
      <alignment horizontal="right" vertical="center"/>
    </xf>
    <xf numFmtId="9" fontId="20" fillId="0" borderId="1" xfId="1" applyFont="1" applyBorder="1" applyAlignment="1">
      <alignment horizontal="right" vertical="center"/>
    </xf>
    <xf numFmtId="10" fontId="20" fillId="0" borderId="1" xfId="0" applyNumberFormat="1" applyFont="1" applyBorder="1" applyAlignment="1">
      <alignment horizontal="right" vertical="center"/>
    </xf>
    <xf numFmtId="3" fontId="20" fillId="0" borderId="2" xfId="0" applyNumberFormat="1" applyFont="1" applyBorder="1" applyAlignment="1">
      <alignment horizontal="center" vertical="center"/>
    </xf>
    <xf numFmtId="37" fontId="20" fillId="0" borderId="2" xfId="0" applyNumberFormat="1" applyFont="1" applyBorder="1" applyAlignment="1">
      <alignment horizontal="right" vertical="center"/>
    </xf>
    <xf numFmtId="3" fontId="20" fillId="0" borderId="10" xfId="0" applyNumberFormat="1" applyFont="1" applyBorder="1" applyAlignment="1">
      <alignment horizontal="left" vertical="center"/>
    </xf>
    <xf numFmtId="3" fontId="20" fillId="2" borderId="6" xfId="0" applyNumberFormat="1" applyFont="1" applyFill="1" applyBorder="1" applyAlignment="1">
      <alignment horizontal="center" vertical="center"/>
    </xf>
    <xf numFmtId="176" fontId="20" fillId="0" borderId="1" xfId="0" applyNumberFormat="1" applyFont="1" applyBorder="1" applyAlignment="1">
      <alignment horizontal="left" vertical="center"/>
    </xf>
    <xf numFmtId="176" fontId="20" fillId="0" borderId="1" xfId="0" applyNumberFormat="1" applyFont="1" applyBorder="1" applyAlignment="1">
      <alignment horizontal="center" vertical="center"/>
    </xf>
    <xf numFmtId="3" fontId="20" fillId="2" borderId="6" xfId="0" applyNumberFormat="1" applyFont="1" applyFill="1" applyBorder="1" applyAlignment="1">
      <alignment horizontal="center" vertical="center" wrapText="1"/>
    </xf>
    <xf numFmtId="3" fontId="20" fillId="0" borderId="10" xfId="0" applyNumberFormat="1" applyFont="1" applyBorder="1" applyAlignment="1">
      <alignment horizontal="center" vertical="center" wrapText="1"/>
    </xf>
    <xf numFmtId="3" fontId="13" fillId="0" borderId="0" xfId="0" applyNumberFormat="1" applyFont="1"/>
    <xf numFmtId="3" fontId="16" fillId="0" borderId="0" xfId="0" applyNumberFormat="1" applyFont="1"/>
    <xf numFmtId="3" fontId="16" fillId="0" borderId="0" xfId="0" applyNumberFormat="1" applyFont="1" applyAlignment="1">
      <alignment horizontal="right"/>
    </xf>
    <xf numFmtId="3" fontId="25" fillId="2" borderId="1" xfId="0" applyNumberFormat="1" applyFont="1" applyFill="1" applyBorder="1" applyAlignment="1">
      <alignment horizontal="center" vertical="center"/>
    </xf>
    <xf numFmtId="3" fontId="25" fillId="2" borderId="1" xfId="0" applyNumberFormat="1" applyFont="1" applyFill="1" applyBorder="1" applyAlignment="1">
      <alignment horizontal="center" vertical="center" wrapText="1"/>
    </xf>
    <xf numFmtId="3" fontId="13" fillId="0" borderId="1" xfId="0" applyNumberFormat="1" applyFont="1" applyBorder="1" applyAlignment="1">
      <alignment horizontal="left" vertical="center"/>
    </xf>
    <xf numFmtId="3" fontId="13" fillId="0" borderId="1" xfId="0" applyNumberFormat="1" applyFont="1" applyBorder="1" applyAlignment="1">
      <alignment horizontal="right" vertical="center"/>
    </xf>
    <xf numFmtId="10" fontId="20" fillId="0" borderId="1" xfId="1" applyNumberFormat="1" applyFont="1" applyFill="1" applyBorder="1" applyAlignment="1">
      <alignment horizontal="right" vertical="center"/>
    </xf>
    <xf numFmtId="37" fontId="20" fillId="0" borderId="10" xfId="0" applyNumberFormat="1" applyFont="1" applyBorder="1" applyAlignment="1">
      <alignment horizontal="right" vertical="center"/>
    </xf>
    <xf numFmtId="3" fontId="13" fillId="0" borderId="6" xfId="0" applyNumberFormat="1" applyFont="1" applyBorder="1" applyAlignment="1">
      <alignment horizontal="center" vertical="center"/>
    </xf>
    <xf numFmtId="3" fontId="21" fillId="0" borderId="6" xfId="0" applyNumberFormat="1" applyFont="1" applyBorder="1" applyAlignment="1">
      <alignment vertical="center"/>
    </xf>
    <xf numFmtId="3" fontId="21" fillId="0" borderId="6" xfId="0" applyNumberFormat="1" applyFont="1" applyBorder="1" applyAlignment="1">
      <alignment horizontal="center" vertical="center"/>
    </xf>
    <xf numFmtId="3" fontId="20" fillId="0" borderId="2" xfId="0" applyNumberFormat="1" applyFont="1" applyBorder="1" applyAlignment="1">
      <alignment horizontal="right" vertical="center"/>
    </xf>
    <xf numFmtId="37" fontId="20" fillId="0" borderId="1" xfId="0" applyNumberFormat="1" applyFont="1" applyBorder="1" applyAlignment="1">
      <alignment vertical="center"/>
    </xf>
    <xf numFmtId="3" fontId="20" fillId="0" borderId="7" xfId="0" applyNumberFormat="1" applyFont="1" applyBorder="1" applyAlignment="1">
      <alignment horizontal="center" vertical="center"/>
    </xf>
    <xf numFmtId="3" fontId="20" fillId="0" borderId="11" xfId="0" applyNumberFormat="1" applyFont="1" applyBorder="1" applyAlignment="1">
      <alignment horizontal="right" vertical="center"/>
    </xf>
    <xf numFmtId="178" fontId="20" fillId="2" borderId="1" xfId="4" applyNumberFormat="1" applyFont="1" applyFill="1" applyBorder="1" applyAlignment="1">
      <alignment horizontal="center" vertical="center"/>
    </xf>
    <xf numFmtId="178" fontId="20" fillId="2" borderId="21" xfId="4" applyNumberFormat="1" applyFont="1" applyFill="1" applyBorder="1" applyAlignment="1">
      <alignment horizontal="center" vertical="center"/>
    </xf>
    <xf numFmtId="178" fontId="20" fillId="2" borderId="4" xfId="4" applyNumberFormat="1" applyFont="1" applyFill="1" applyBorder="1" applyAlignment="1">
      <alignment horizontal="center" vertical="center"/>
    </xf>
    <xf numFmtId="178" fontId="20" fillId="2" borderId="5" xfId="4" applyNumberFormat="1" applyFont="1" applyFill="1" applyBorder="1" applyAlignment="1">
      <alignment horizontal="center" vertical="center"/>
    </xf>
    <xf numFmtId="178" fontId="20" fillId="2" borderId="6" xfId="4" applyNumberFormat="1" applyFont="1" applyFill="1" applyBorder="1" applyAlignment="1">
      <alignment horizontal="center" vertical="center"/>
    </xf>
    <xf numFmtId="38" fontId="10" fillId="0" borderId="1" xfId="3" applyFont="1" applyBorder="1" applyAlignment="1">
      <alignment horizontal="right" vertical="center"/>
    </xf>
    <xf numFmtId="38" fontId="10" fillId="0" borderId="6" xfId="3" applyFont="1" applyBorder="1" applyAlignment="1">
      <alignment horizontal="right" vertical="center"/>
    </xf>
    <xf numFmtId="3" fontId="20" fillId="2" borderId="6" xfId="4" applyNumberFormat="1" applyFont="1" applyFill="1" applyBorder="1" applyAlignment="1">
      <alignment horizontal="center" vertical="center"/>
    </xf>
    <xf numFmtId="3" fontId="20" fillId="2" borderId="1" xfId="4" applyNumberFormat="1" applyFont="1" applyFill="1" applyBorder="1" applyAlignment="1">
      <alignment horizontal="center" vertical="center"/>
    </xf>
    <xf numFmtId="3" fontId="20" fillId="2" borderId="1" xfId="4" applyNumberFormat="1" applyFont="1" applyFill="1" applyBorder="1" applyAlignment="1">
      <alignment horizontal="center" vertical="center" wrapText="1"/>
    </xf>
    <xf numFmtId="10" fontId="20" fillId="0" borderId="1" xfId="1" applyNumberFormat="1" applyFont="1" applyBorder="1" applyAlignment="1">
      <alignment horizontal="right" vertical="center"/>
    </xf>
    <xf numFmtId="3" fontId="27" fillId="0" borderId="0" xfId="0" applyNumberFormat="1" applyFont="1"/>
    <xf numFmtId="177" fontId="20" fillId="6" borderId="1" xfId="0" applyNumberFormat="1" applyFont="1" applyFill="1" applyBorder="1" applyAlignment="1">
      <alignment horizontal="right" vertical="center"/>
    </xf>
    <xf numFmtId="3" fontId="20" fillId="0" borderId="0" xfId="0" applyNumberFormat="1" applyFont="1" applyAlignment="1">
      <alignment horizontal="right"/>
    </xf>
    <xf numFmtId="3" fontId="20" fillId="7" borderId="0" xfId="0" applyNumberFormat="1" applyFont="1" applyFill="1"/>
    <xf numFmtId="3" fontId="28" fillId="7" borderId="0" xfId="0" applyNumberFormat="1" applyFont="1" applyFill="1"/>
    <xf numFmtId="3" fontId="29" fillId="0" borderId="1" xfId="0" applyNumberFormat="1" applyFont="1" applyBorder="1" applyAlignment="1">
      <alignment horizontal="right" vertical="center"/>
    </xf>
    <xf numFmtId="178" fontId="10" fillId="0" borderId="1" xfId="4" applyNumberFormat="1" applyFont="1" applyBorder="1" applyAlignment="1">
      <alignment horizontal="right" vertical="center"/>
    </xf>
    <xf numFmtId="3" fontId="16" fillId="0" borderId="0" xfId="0" applyNumberFormat="1" applyFont="1" applyAlignment="1">
      <alignment horizontal="left"/>
    </xf>
    <xf numFmtId="3" fontId="20" fillId="8" borderId="1" xfId="0" applyNumberFormat="1" applyFont="1" applyFill="1" applyBorder="1" applyAlignment="1">
      <alignment horizontal="right" vertical="center"/>
    </xf>
    <xf numFmtId="180" fontId="20" fillId="0" borderId="0" xfId="1" applyNumberFormat="1" applyFont="1" applyAlignment="1"/>
    <xf numFmtId="3" fontId="20" fillId="8" borderId="1" xfId="0" applyNumberFormat="1" applyFont="1" applyFill="1" applyBorder="1" applyAlignment="1">
      <alignment horizontal="left" vertical="center"/>
    </xf>
    <xf numFmtId="180" fontId="30" fillId="0" borderId="0" xfId="1" applyNumberFormat="1" applyFont="1" applyAlignment="1"/>
    <xf numFmtId="3" fontId="30" fillId="0" borderId="0" xfId="0" applyNumberFormat="1" applyFont="1"/>
    <xf numFmtId="38" fontId="20" fillId="0" borderId="1" xfId="3" applyFont="1" applyFill="1" applyBorder="1" applyAlignment="1">
      <alignment horizontal="right" vertical="center"/>
    </xf>
    <xf numFmtId="3" fontId="20" fillId="0" borderId="20" xfId="0" applyNumberFormat="1" applyFont="1" applyBorder="1" applyAlignment="1">
      <alignment horizontal="center" vertical="center"/>
    </xf>
    <xf numFmtId="178" fontId="31" fillId="0" borderId="1" xfId="4" applyNumberFormat="1" applyFont="1" applyBorder="1" applyAlignment="1">
      <alignment horizontal="left" vertical="center"/>
    </xf>
    <xf numFmtId="38" fontId="33" fillId="0" borderId="1" xfId="3" applyFont="1" applyBorder="1" applyAlignment="1">
      <alignment horizontal="right" vertical="center"/>
    </xf>
    <xf numFmtId="38" fontId="33" fillId="0" borderId="6" xfId="3" applyFont="1" applyBorder="1" applyAlignment="1">
      <alignment horizontal="right" vertical="center"/>
    </xf>
    <xf numFmtId="178" fontId="31" fillId="0" borderId="1" xfId="5" applyNumberFormat="1" applyFont="1" applyFill="1" applyBorder="1" applyAlignment="1">
      <alignment horizontal="left" vertical="center" indent="1"/>
    </xf>
    <xf numFmtId="178" fontId="35" fillId="0" borderId="1" xfId="5" applyNumberFormat="1" applyFont="1" applyFill="1" applyBorder="1" applyAlignment="1">
      <alignment horizontal="left" vertical="center" indent="1"/>
    </xf>
    <xf numFmtId="38" fontId="36" fillId="0" borderId="1" xfId="3" applyFont="1" applyFill="1" applyBorder="1" applyAlignment="1">
      <alignment vertical="center"/>
    </xf>
    <xf numFmtId="38" fontId="36" fillId="0" borderId="6" xfId="3" applyFont="1" applyFill="1" applyBorder="1">
      <alignment vertical="center"/>
    </xf>
    <xf numFmtId="38" fontId="36" fillId="0" borderId="5" xfId="3" applyFont="1" applyFill="1" applyBorder="1">
      <alignment vertical="center"/>
    </xf>
    <xf numFmtId="178" fontId="31" fillId="0" borderId="1" xfId="4" applyNumberFormat="1" applyFont="1" applyBorder="1" applyAlignment="1">
      <alignment horizontal="center" vertical="center"/>
    </xf>
    <xf numFmtId="38" fontId="31" fillId="0" borderId="1" xfId="3" applyFont="1" applyBorder="1" applyAlignment="1">
      <alignment horizontal="right" vertical="center"/>
    </xf>
    <xf numFmtId="38" fontId="31" fillId="0" borderId="6" xfId="3" applyFont="1" applyBorder="1" applyAlignment="1">
      <alignment horizontal="right" vertical="center"/>
    </xf>
    <xf numFmtId="37" fontId="20" fillId="0" borderId="6" xfId="0" applyNumberFormat="1" applyFont="1" applyBorder="1" applyAlignment="1">
      <alignment horizontal="right" vertical="center"/>
    </xf>
    <xf numFmtId="37" fontId="37" fillId="0" borderId="1" xfId="0" applyNumberFormat="1" applyFont="1" applyBorder="1" applyAlignment="1">
      <alignment vertical="center"/>
    </xf>
    <xf numFmtId="3" fontId="38" fillId="0" borderId="0" xfId="0" applyNumberFormat="1" applyFont="1"/>
    <xf numFmtId="3" fontId="20" fillId="6" borderId="1" xfId="0" applyNumberFormat="1" applyFont="1" applyFill="1" applyBorder="1" applyAlignment="1">
      <alignment horizontal="right" vertical="center"/>
    </xf>
    <xf numFmtId="3" fontId="20" fillId="6" borderId="11" xfId="0" applyNumberFormat="1" applyFont="1" applyFill="1" applyBorder="1" applyAlignment="1">
      <alignment horizontal="right" vertical="center"/>
    </xf>
    <xf numFmtId="3" fontId="20" fillId="6" borderId="10" xfId="0" applyNumberFormat="1" applyFont="1" applyFill="1" applyBorder="1" applyAlignment="1">
      <alignment horizontal="right" vertical="center"/>
    </xf>
    <xf numFmtId="177" fontId="20" fillId="6" borderId="2" xfId="0" applyNumberFormat="1" applyFont="1" applyFill="1" applyBorder="1" applyAlignment="1">
      <alignment horizontal="right" vertical="center"/>
    </xf>
    <xf numFmtId="3" fontId="20" fillId="6" borderId="2" xfId="0" applyNumberFormat="1" applyFont="1" applyFill="1" applyBorder="1" applyAlignment="1">
      <alignment horizontal="right" vertical="center"/>
    </xf>
    <xf numFmtId="177" fontId="20" fillId="6" borderId="11" xfId="0" applyNumberFormat="1" applyFont="1" applyFill="1" applyBorder="1" applyAlignment="1">
      <alignment horizontal="right" vertical="center"/>
    </xf>
    <xf numFmtId="38" fontId="20" fillId="6" borderId="1" xfId="3" applyFont="1" applyFill="1" applyBorder="1" applyAlignment="1">
      <alignment horizontal="right" vertical="center"/>
    </xf>
    <xf numFmtId="179" fontId="20" fillId="6" borderId="1" xfId="0" applyNumberFormat="1" applyFont="1" applyFill="1" applyBorder="1" applyAlignment="1">
      <alignment horizontal="right" vertical="center"/>
    </xf>
    <xf numFmtId="3" fontId="39" fillId="0" borderId="1" xfId="0" applyNumberFormat="1" applyFont="1" applyBorder="1" applyAlignment="1">
      <alignment horizontal="right"/>
    </xf>
    <xf numFmtId="3" fontId="20" fillId="0" borderId="0" xfId="0" applyNumberFormat="1" applyFont="1" applyAlignment="1">
      <alignment horizontal="center" vertical="center"/>
    </xf>
    <xf numFmtId="3" fontId="20" fillId="0" borderId="0" xfId="0" applyNumberFormat="1" applyFont="1" applyAlignment="1">
      <alignment horizontal="right" vertical="center"/>
    </xf>
    <xf numFmtId="37" fontId="22" fillId="0" borderId="1" xfId="0" applyNumberFormat="1" applyFont="1" applyBorder="1" applyAlignment="1">
      <alignment horizontal="right" vertical="center"/>
    </xf>
    <xf numFmtId="3" fontId="15" fillId="0" borderId="0" xfId="0" applyNumberFormat="1" applyFont="1" applyAlignment="1">
      <alignment horizontal="center" vertical="center"/>
    </xf>
    <xf numFmtId="3"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178" fontId="20" fillId="2" borderId="3" xfId="4" applyNumberFormat="1" applyFont="1" applyFill="1" applyBorder="1" applyAlignment="1">
      <alignment horizontal="center" vertical="center"/>
    </xf>
    <xf numFmtId="178" fontId="20" fillId="2" borderId="1" xfId="4" applyNumberFormat="1" applyFont="1" applyFill="1" applyBorder="1" applyAlignment="1">
      <alignment horizontal="center" vertical="center"/>
    </xf>
    <xf numFmtId="178" fontId="20" fillId="2" borderId="1" xfId="4" applyNumberFormat="1" applyFont="1" applyFill="1" applyBorder="1" applyAlignment="1">
      <alignment horizontal="center" vertical="center" wrapText="1"/>
    </xf>
    <xf numFmtId="3" fontId="20" fillId="0" borderId="1" xfId="0" applyNumberFormat="1" applyFont="1" applyBorder="1" applyAlignment="1">
      <alignment horizontal="left" vertical="center" wrapText="1"/>
    </xf>
    <xf numFmtId="3" fontId="20" fillId="0" borderId="1" xfId="0" applyNumberFormat="1" applyFont="1" applyBorder="1" applyAlignment="1">
      <alignment horizontal="center" vertical="center"/>
    </xf>
    <xf numFmtId="3" fontId="20" fillId="0" borderId="1" xfId="0" applyNumberFormat="1" applyFont="1" applyBorder="1" applyAlignment="1">
      <alignment horizontal="left" vertical="center"/>
    </xf>
    <xf numFmtId="3" fontId="20" fillId="0" borderId="1" xfId="0" applyNumberFormat="1" applyFont="1" applyBorder="1" applyAlignment="1">
      <alignment horizontal="center" vertical="center" wrapText="1"/>
    </xf>
    <xf numFmtId="3" fontId="20" fillId="0" borderId="1" xfId="0" applyNumberFormat="1" applyFont="1" applyBorder="1" applyAlignment="1">
      <alignment vertical="center"/>
    </xf>
    <xf numFmtId="3" fontId="20" fillId="0" borderId="2" xfId="0" applyNumberFormat="1" applyFont="1" applyBorder="1" applyAlignment="1">
      <alignment vertical="center"/>
    </xf>
    <xf numFmtId="3" fontId="20" fillId="0" borderId="2" xfId="0" applyNumberFormat="1" applyFont="1" applyBorder="1" applyAlignment="1">
      <alignment horizontal="center" vertical="center"/>
    </xf>
    <xf numFmtId="3" fontId="20" fillId="0" borderId="11" xfId="0" applyNumberFormat="1" applyFont="1" applyBorder="1" applyAlignment="1">
      <alignment horizontal="center" vertical="center" wrapText="1"/>
    </xf>
    <xf numFmtId="3" fontId="20" fillId="0" borderId="11" xfId="0" applyNumberFormat="1" applyFont="1" applyBorder="1" applyAlignment="1">
      <alignment horizontal="center" vertical="center"/>
    </xf>
    <xf numFmtId="3" fontId="20" fillId="0" borderId="11" xfId="0" applyNumberFormat="1" applyFont="1" applyBorder="1" applyAlignment="1">
      <alignment horizontal="left" vertical="center"/>
    </xf>
    <xf numFmtId="3" fontId="20" fillId="0" borderId="11" xfId="0" applyNumberFormat="1" applyFont="1" applyBorder="1" applyAlignment="1">
      <alignment vertical="center"/>
    </xf>
    <xf numFmtId="3" fontId="20" fillId="0" borderId="3" xfId="0" applyNumberFormat="1" applyFont="1" applyBorder="1" applyAlignment="1">
      <alignment horizontal="center" vertical="center"/>
    </xf>
    <xf numFmtId="3" fontId="20" fillId="0" borderId="5" xfId="0" applyNumberFormat="1" applyFont="1" applyBorder="1" applyAlignment="1">
      <alignment horizontal="center" vertical="center"/>
    </xf>
    <xf numFmtId="3" fontId="20" fillId="0" borderId="10" xfId="0" applyNumberFormat="1" applyFont="1" applyBorder="1" applyAlignment="1">
      <alignment horizontal="center" vertical="center"/>
    </xf>
    <xf numFmtId="3" fontId="20" fillId="0" borderId="10" xfId="0" applyNumberFormat="1" applyFont="1" applyBorder="1" applyAlignment="1">
      <alignment vertical="center"/>
    </xf>
    <xf numFmtId="3" fontId="20" fillId="0" borderId="4" xfId="0" applyNumberFormat="1" applyFont="1" applyBorder="1" applyAlignment="1">
      <alignment horizontal="center" vertical="center"/>
    </xf>
    <xf numFmtId="3" fontId="20" fillId="0" borderId="10" xfId="0" applyNumberFormat="1" applyFont="1" applyBorder="1" applyAlignment="1">
      <alignment horizontal="center" vertical="center" wrapText="1"/>
    </xf>
    <xf numFmtId="3" fontId="20" fillId="0" borderId="8" xfId="0" applyNumberFormat="1" applyFont="1" applyBorder="1" applyAlignment="1">
      <alignment horizontal="center" vertical="center" wrapText="1"/>
    </xf>
    <xf numFmtId="3" fontId="20" fillId="0" borderId="20"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3" fontId="20" fillId="0" borderId="5" xfId="0" applyNumberFormat="1" applyFont="1" applyBorder="1" applyAlignment="1">
      <alignment horizontal="center" vertical="center" wrapText="1"/>
    </xf>
    <xf numFmtId="3" fontId="20" fillId="0" borderId="17" xfId="0" applyNumberFormat="1" applyFont="1" applyBorder="1" applyAlignment="1">
      <alignment horizontal="center" vertical="center"/>
    </xf>
    <xf numFmtId="3" fontId="20" fillId="0" borderId="18" xfId="0" applyNumberFormat="1" applyFont="1" applyBorder="1" applyAlignment="1">
      <alignment horizontal="center" vertical="center"/>
    </xf>
    <xf numFmtId="3" fontId="20" fillId="0" borderId="19" xfId="0" applyNumberFormat="1" applyFont="1" applyBorder="1" applyAlignment="1">
      <alignment horizontal="center" vertical="center"/>
    </xf>
    <xf numFmtId="3" fontId="20" fillId="0" borderId="3" xfId="0" applyNumberFormat="1" applyFont="1" applyBorder="1" applyAlignment="1">
      <alignment horizontal="left" vertical="center"/>
    </xf>
    <xf numFmtId="3" fontId="20" fillId="0" borderId="5" xfId="0" applyNumberFormat="1" applyFont="1" applyBorder="1" applyAlignment="1">
      <alignment horizontal="left" vertical="center"/>
    </xf>
    <xf numFmtId="3" fontId="18" fillId="0" borderId="0" xfId="0" applyNumberFormat="1" applyFont="1" applyAlignment="1">
      <alignment horizontal="center" vertical="center"/>
    </xf>
    <xf numFmtId="3" fontId="19" fillId="0" borderId="0" xfId="0" applyNumberFormat="1" applyFont="1" applyAlignment="1">
      <alignment vertical="center"/>
    </xf>
    <xf numFmtId="3" fontId="21" fillId="2" borderId="6" xfId="0" applyNumberFormat="1" applyFont="1" applyFill="1" applyBorder="1" applyAlignment="1">
      <alignment horizontal="center" vertical="center"/>
    </xf>
    <xf numFmtId="3" fontId="21" fillId="0" borderId="12" xfId="0" applyNumberFormat="1" applyFont="1" applyBorder="1" applyAlignment="1">
      <alignment vertical="center"/>
    </xf>
    <xf numFmtId="3" fontId="21" fillId="2" borderId="1" xfId="0" applyNumberFormat="1" applyFont="1" applyFill="1" applyBorder="1" applyAlignment="1">
      <alignment horizontal="center" vertical="center"/>
    </xf>
    <xf numFmtId="3" fontId="21" fillId="0" borderId="2" xfId="0" applyNumberFormat="1" applyFont="1" applyBorder="1" applyAlignment="1">
      <alignment vertical="center"/>
    </xf>
    <xf numFmtId="0" fontId="15" fillId="0" borderId="0" xfId="0" applyFont="1" applyAlignment="1">
      <alignment horizontal="center" vertical="center"/>
    </xf>
    <xf numFmtId="0" fontId="13" fillId="0" borderId="0" xfId="0" applyFont="1"/>
    <xf numFmtId="0" fontId="16" fillId="0" borderId="0" xfId="0" applyFont="1" applyAlignment="1">
      <alignment horizontal="center" vertical="center"/>
    </xf>
    <xf numFmtId="0" fontId="17" fillId="0" borderId="8" xfId="0" applyFont="1" applyBorder="1" applyAlignment="1">
      <alignment horizontal="left" vertical="center"/>
    </xf>
    <xf numFmtId="3" fontId="17" fillId="0" borderId="8" xfId="0" applyNumberFormat="1" applyFont="1" applyBorder="1" applyAlignment="1">
      <alignment horizontal="right"/>
    </xf>
    <xf numFmtId="0" fontId="17" fillId="0" borderId="8" xfId="0" applyFont="1" applyBorder="1"/>
    <xf numFmtId="0" fontId="14" fillId="2" borderId="1" xfId="0" applyFont="1" applyFill="1" applyBorder="1" applyAlignment="1">
      <alignment horizontal="center" vertical="center"/>
    </xf>
    <xf numFmtId="0" fontId="17" fillId="0" borderId="1" xfId="0" applyFont="1" applyBorder="1" applyAlignment="1">
      <alignment horizontal="left" vertical="center"/>
    </xf>
    <xf numFmtId="3" fontId="17" fillId="0" borderId="1" xfId="0" applyNumberFormat="1" applyFont="1" applyBorder="1" applyAlignment="1">
      <alignment horizontal="right"/>
    </xf>
    <xf numFmtId="0" fontId="17"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xf numFmtId="3" fontId="20" fillId="0" borderId="1" xfId="0" applyNumberFormat="1" applyFont="1" applyFill="1" applyBorder="1" applyAlignment="1">
      <alignment horizontal="left" vertical="center"/>
    </xf>
    <xf numFmtId="3" fontId="20" fillId="0" borderId="1" xfId="0" applyNumberFormat="1" applyFont="1" applyFill="1" applyBorder="1" applyAlignment="1">
      <alignment horizontal="right" vertical="center"/>
    </xf>
    <xf numFmtId="37" fontId="20" fillId="0" borderId="1" xfId="0" applyNumberFormat="1" applyFont="1" applyFill="1" applyBorder="1" applyAlignment="1">
      <alignment horizontal="right" vertical="center"/>
    </xf>
  </cellXfs>
  <cellStyles count="6">
    <cellStyle name="パーセント" xfId="1" builtinId="5"/>
    <cellStyle name="桁区切り" xfId="3" builtinId="6"/>
    <cellStyle name="桁区切り 2 3" xfId="5" xr:uid="{431D73D5-1821-4B1F-B81C-BFC8EED3DA55}"/>
    <cellStyle name="桁区切り 6" xfId="2" xr:uid="{00000000-0005-0000-0000-000002000000}"/>
    <cellStyle name="標準" xfId="0" builtinId="0"/>
    <cellStyle name="標準 3" xfId="4" xr:uid="{B2249F2C-96D2-47B7-906D-AD55CA03DEBD}"/>
  </cellStyles>
  <dxfs count="1">
    <dxf>
      <fill>
        <patternFill>
          <bgColor rgb="FFFF00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calcChain" Target="calcChain.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theme" Target="theme/theme1.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1.xml" /></Relationships>
</file>

<file path=xl/externalLinks/_rels/externalLink1.xml.rels>&#65279;<?xml version="1.0" encoding="utf-8" standalone="yes"?>
<Relationships xmlns="http://schemas.openxmlformats.org/package/2006/relationships"><Relationship Id="rId3" Type="http://schemas.openxmlformats.org/officeDocument/2006/relationships/externalLinkPath" Target="#" TargetMode="External" /><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必要情報一覧"/>
      <sheetName val="整理情報"/>
      <sheetName val="→財務書類作成情報"/>
      <sheetName val="貸付金"/>
      <sheetName val="未収金算定シート"/>
      <sheetName val="歳計外現金"/>
      <sheetName val="奨学金　基金運用している場合"/>
      <sheetName val="基金"/>
      <sheetName val="有価証券・出資金"/>
      <sheetName val="債務負担"/>
      <sheetName val="期末勤勉手当　賞与引当金"/>
      <sheetName val="退職手当引当金"/>
      <sheetName val="地方債残高"/>
      <sheetName val="損失補償等引当金"/>
      <sheetName val="相殺消去"/>
      <sheetName val="参考）相殺消去 "/>
      <sheetName val="→附属明細部分"/>
      <sheetName val="一般会計等 地方債等（借入先別）"/>
      <sheetName val="一般会計等 地方債等（利率別）"/>
      <sheetName val="一般会計等 地方債等（返済期間別）"/>
      <sheetName val="全体会計 地方債等（借入先別）"/>
      <sheetName val="全体会計 地方債等（利率別）"/>
      <sheetName val="全体会計 地方債等（返済期間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
          <cell r="B9">
            <v>100502748</v>
          </cell>
          <cell r="C9">
            <v>24382225</v>
          </cell>
          <cell r="D9">
            <v>100502748</v>
          </cell>
        </row>
        <row r="10">
          <cell r="B10">
            <v>191739706</v>
          </cell>
          <cell r="C10">
            <v>70473768</v>
          </cell>
          <cell r="D10">
            <v>191739706</v>
          </cell>
        </row>
        <row r="12">
          <cell r="B12">
            <v>1266104844</v>
          </cell>
          <cell r="C12">
            <v>229027009</v>
          </cell>
          <cell r="D12">
            <v>1130661884</v>
          </cell>
          <cell r="F12">
            <v>41700372</v>
          </cell>
          <cell r="G12">
            <v>90414588</v>
          </cell>
          <cell r="K12">
            <v>3328000</v>
          </cell>
        </row>
        <row r="13">
          <cell r="B13">
            <v>30278734614</v>
          </cell>
          <cell r="C13">
            <v>4988343555</v>
          </cell>
          <cell r="D13">
            <v>21737361</v>
          </cell>
          <cell r="E13">
            <v>693355141</v>
          </cell>
          <cell r="F13">
            <v>19212418336</v>
          </cell>
          <cell r="G13">
            <v>5064337776</v>
          </cell>
          <cell r="K13">
            <v>5286886000</v>
          </cell>
        </row>
        <row r="14">
          <cell r="B14">
            <v>4003864542</v>
          </cell>
          <cell r="C14">
            <v>553170066</v>
          </cell>
          <cell r="D14">
            <v>3702802042</v>
          </cell>
          <cell r="F14">
            <v>82200000</v>
          </cell>
          <cell r="G14">
            <v>166862500</v>
          </cell>
          <cell r="K14">
            <v>52000000</v>
          </cell>
        </row>
        <row r="17">
          <cell r="B17">
            <v>40468072768</v>
          </cell>
          <cell r="C17">
            <v>4325308260</v>
          </cell>
          <cell r="D17">
            <v>37404566708</v>
          </cell>
          <cell r="E17">
            <v>3062297155</v>
          </cell>
          <cell r="F17">
            <v>1208905</v>
          </cell>
        </row>
        <row r="18">
          <cell r="B18">
            <v>71017192</v>
          </cell>
          <cell r="C18">
            <v>44420673</v>
          </cell>
          <cell r="D18">
            <v>71017192</v>
          </cell>
        </row>
        <row r="19">
          <cell r="B19">
            <v>289686737</v>
          </cell>
          <cell r="C19">
            <v>18024073</v>
          </cell>
          <cell r="D19">
            <v>171816150</v>
          </cell>
          <cell r="E19">
            <v>117870587</v>
          </cell>
        </row>
        <row r="23">
          <cell r="B23">
            <v>941469512</v>
          </cell>
          <cell r="C23">
            <v>85932478</v>
          </cell>
          <cell r="D23">
            <v>809634423</v>
          </cell>
          <cell r="E23">
            <v>131835089</v>
          </cell>
        </row>
      </sheetData>
      <sheetData sheetId="18"/>
      <sheetData sheetId="19"/>
      <sheetData sheetId="20"/>
      <sheetData sheetId="21"/>
      <sheetData sheetId="2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FFFF"/>
    <pageSetUpPr fitToPage="1"/>
  </sheetPr>
  <dimension ref="A1:H23"/>
  <sheetViews>
    <sheetView zoomScale="110" zoomScaleNormal="110" workbookViewId="0">
      <selection activeCell="H2" sqref="H2"/>
    </sheetView>
  </sheetViews>
  <sheetFormatPr defaultColWidth="8.83203125" defaultRowHeight="11"/>
  <cols>
    <col min="1" max="1" width="17.58203125" style="55" customWidth="1"/>
    <col min="2" max="8" width="15.83203125" style="55" customWidth="1"/>
    <col min="9" max="9" width="2.83203125" style="55" customWidth="1"/>
    <col min="10" max="16384" width="8.83203125" style="55"/>
  </cols>
  <sheetData>
    <row r="1" spans="1:8" ht="21">
      <c r="A1" s="123" t="s">
        <v>309</v>
      </c>
      <c r="B1" s="123"/>
      <c r="C1" s="123"/>
      <c r="D1" s="123"/>
      <c r="E1" s="123"/>
      <c r="F1" s="123"/>
      <c r="G1" s="123"/>
      <c r="H1" s="123"/>
    </row>
    <row r="2" spans="1:8" ht="13">
      <c r="A2" s="56" t="s">
        <v>403</v>
      </c>
      <c r="B2" s="56"/>
      <c r="C2" s="56"/>
      <c r="D2" s="56"/>
      <c r="E2" s="56"/>
      <c r="F2" s="56"/>
      <c r="G2" s="56"/>
      <c r="H2" s="57" t="s">
        <v>489</v>
      </c>
    </row>
    <row r="3" spans="1:8" ht="13">
      <c r="A3" s="56" t="s">
        <v>375</v>
      </c>
      <c r="B3" s="56"/>
      <c r="C3" s="56"/>
      <c r="D3" s="56"/>
      <c r="E3" s="56"/>
      <c r="F3" s="56"/>
      <c r="G3" s="56"/>
      <c r="H3" s="56"/>
    </row>
    <row r="4" spans="1:8" ht="13">
      <c r="A4" s="56"/>
      <c r="B4" s="56"/>
      <c r="C4" s="56"/>
      <c r="D4" s="56"/>
      <c r="E4" s="56"/>
      <c r="F4" s="56"/>
      <c r="G4" s="56"/>
      <c r="H4" s="57" t="s">
        <v>99</v>
      </c>
    </row>
    <row r="5" spans="1:8" ht="33">
      <c r="A5" s="58" t="s">
        <v>69</v>
      </c>
      <c r="B5" s="59" t="s">
        <v>310</v>
      </c>
      <c r="C5" s="59" t="s">
        <v>311</v>
      </c>
      <c r="D5" s="59" t="s">
        <v>312</v>
      </c>
      <c r="E5" s="59" t="s">
        <v>313</v>
      </c>
      <c r="F5" s="59" t="s">
        <v>314</v>
      </c>
      <c r="G5" s="59" t="s">
        <v>445</v>
      </c>
      <c r="H5" s="59" t="s">
        <v>315</v>
      </c>
    </row>
    <row r="6" spans="1:8">
      <c r="A6" s="60" t="s">
        <v>316</v>
      </c>
      <c r="B6" s="61">
        <v>374548655199</v>
      </c>
      <c r="C6" s="61">
        <v>10126892519</v>
      </c>
      <c r="D6" s="61">
        <v>4111342729</v>
      </c>
      <c r="E6" s="61">
        <v>380564204989</v>
      </c>
      <c r="F6" s="61">
        <v>197499064801</v>
      </c>
      <c r="G6" s="61">
        <v>6415603910</v>
      </c>
      <c r="H6" s="61">
        <f>+E6-F6</f>
        <v>183065140188</v>
      </c>
    </row>
    <row r="7" spans="1:8">
      <c r="A7" s="60" t="s">
        <v>317</v>
      </c>
      <c r="B7" s="61">
        <v>68554623028</v>
      </c>
      <c r="C7" s="61">
        <v>162422442</v>
      </c>
      <c r="D7" s="61">
        <v>132210640</v>
      </c>
      <c r="E7" s="61">
        <v>68584834830</v>
      </c>
      <c r="F7" s="61">
        <v>0</v>
      </c>
      <c r="G7" s="61">
        <v>0</v>
      </c>
      <c r="H7" s="61">
        <v>68584834830</v>
      </c>
    </row>
    <row r="8" spans="1:8">
      <c r="A8" s="60" t="s">
        <v>318</v>
      </c>
      <c r="B8" s="61">
        <v>2570880000</v>
      </c>
      <c r="C8" s="61">
        <v>0</v>
      </c>
      <c r="D8" s="61">
        <v>0</v>
      </c>
      <c r="E8" s="61">
        <v>2570880000</v>
      </c>
      <c r="F8" s="61">
        <v>0</v>
      </c>
      <c r="G8" s="61">
        <v>0</v>
      </c>
      <c r="H8" s="61">
        <f t="shared" ref="H8:H22" si="0">+E8-F8</f>
        <v>2570880000</v>
      </c>
    </row>
    <row r="9" spans="1:8">
      <c r="A9" s="60" t="s">
        <v>319</v>
      </c>
      <c r="B9" s="61">
        <v>270921011132</v>
      </c>
      <c r="C9" s="61">
        <v>4588888145</v>
      </c>
      <c r="D9" s="61">
        <v>343974132</v>
      </c>
      <c r="E9" s="61">
        <v>275165925145</v>
      </c>
      <c r="F9" s="61">
        <v>170406603229</v>
      </c>
      <c r="G9" s="61">
        <v>5966848406</v>
      </c>
      <c r="H9" s="61">
        <f t="shared" si="0"/>
        <v>104759321916</v>
      </c>
    </row>
    <row r="10" spans="1:8">
      <c r="A10" s="60" t="s">
        <v>320</v>
      </c>
      <c r="B10" s="61">
        <v>29706288032</v>
      </c>
      <c r="C10" s="61">
        <v>687288500</v>
      </c>
      <c r="D10" s="61">
        <v>6008248</v>
      </c>
      <c r="E10" s="61">
        <v>30387568284</v>
      </c>
      <c r="F10" s="61">
        <v>26167041341</v>
      </c>
      <c r="G10" s="61">
        <v>446991297</v>
      </c>
      <c r="H10" s="61">
        <f t="shared" si="0"/>
        <v>4220526943</v>
      </c>
    </row>
    <row r="11" spans="1:8">
      <c r="A11" s="60" t="s">
        <v>321</v>
      </c>
      <c r="B11" s="61">
        <v>932317763</v>
      </c>
      <c r="C11" s="61">
        <v>1712630</v>
      </c>
      <c r="D11" s="61">
        <v>1125000</v>
      </c>
      <c r="E11" s="61">
        <v>932905393</v>
      </c>
      <c r="F11" s="61">
        <v>925420231</v>
      </c>
      <c r="G11" s="61">
        <v>1764207</v>
      </c>
      <c r="H11" s="61">
        <f t="shared" si="0"/>
        <v>7485162</v>
      </c>
    </row>
    <row r="12" spans="1:8">
      <c r="A12" s="60" t="s">
        <v>322</v>
      </c>
      <c r="B12" s="61">
        <v>0</v>
      </c>
      <c r="C12" s="61">
        <v>0</v>
      </c>
      <c r="D12" s="61">
        <v>0</v>
      </c>
      <c r="E12" s="61">
        <v>0</v>
      </c>
      <c r="F12" s="61">
        <v>0</v>
      </c>
      <c r="G12" s="61">
        <v>0</v>
      </c>
      <c r="H12" s="61">
        <f t="shared" si="0"/>
        <v>0</v>
      </c>
    </row>
    <row r="13" spans="1:8">
      <c r="A13" s="60" t="s">
        <v>323</v>
      </c>
      <c r="B13" s="61">
        <v>0</v>
      </c>
      <c r="C13" s="61">
        <v>0</v>
      </c>
      <c r="D13" s="61">
        <v>0</v>
      </c>
      <c r="E13" s="61">
        <v>0</v>
      </c>
      <c r="F13" s="61">
        <v>0</v>
      </c>
      <c r="G13" s="61">
        <v>0</v>
      </c>
      <c r="H13" s="61">
        <f t="shared" si="0"/>
        <v>0</v>
      </c>
    </row>
    <row r="14" spans="1:8">
      <c r="A14" s="60" t="s">
        <v>443</v>
      </c>
      <c r="B14" s="61">
        <v>0</v>
      </c>
      <c r="C14" s="61">
        <v>5251400</v>
      </c>
      <c r="D14" s="61">
        <v>0</v>
      </c>
      <c r="E14" s="61">
        <v>5251400</v>
      </c>
      <c r="F14" s="61">
        <v>0</v>
      </c>
      <c r="G14" s="61">
        <v>0</v>
      </c>
      <c r="H14" s="61">
        <f t="shared" si="0"/>
        <v>5251400</v>
      </c>
    </row>
    <row r="15" spans="1:8">
      <c r="A15" s="60" t="s">
        <v>324</v>
      </c>
      <c r="B15" s="61">
        <v>1863535244</v>
      </c>
      <c r="C15" s="61">
        <v>4681329402</v>
      </c>
      <c r="D15" s="61">
        <v>3628024709</v>
      </c>
      <c r="E15" s="61">
        <v>2916839937</v>
      </c>
      <c r="F15" s="61">
        <v>0</v>
      </c>
      <c r="G15" s="61">
        <v>0</v>
      </c>
      <c r="H15" s="61">
        <f t="shared" si="0"/>
        <v>2916839937</v>
      </c>
    </row>
    <row r="16" spans="1:8">
      <c r="A16" s="60" t="s">
        <v>325</v>
      </c>
      <c r="B16" s="61">
        <v>1110717829796</v>
      </c>
      <c r="C16" s="61">
        <v>21643303563</v>
      </c>
      <c r="D16" s="61">
        <v>13405946862</v>
      </c>
      <c r="E16" s="61">
        <v>1118955186497</v>
      </c>
      <c r="F16" s="61">
        <v>639605904782</v>
      </c>
      <c r="G16" s="61">
        <v>22291909739</v>
      </c>
      <c r="H16" s="61">
        <f t="shared" si="0"/>
        <v>479349281715</v>
      </c>
    </row>
    <row r="17" spans="1:8">
      <c r="A17" s="60" t="s">
        <v>317</v>
      </c>
      <c r="B17" s="61">
        <v>55410594746</v>
      </c>
      <c r="C17" s="61">
        <v>850890422</v>
      </c>
      <c r="D17" s="61">
        <v>466981073</v>
      </c>
      <c r="E17" s="61">
        <v>55794504095</v>
      </c>
      <c r="F17" s="61">
        <v>0</v>
      </c>
      <c r="G17" s="61">
        <v>0</v>
      </c>
      <c r="H17" s="61">
        <f t="shared" si="0"/>
        <v>55794504095</v>
      </c>
    </row>
    <row r="18" spans="1:8">
      <c r="A18" s="60" t="s">
        <v>319</v>
      </c>
      <c r="B18" s="61">
        <v>13919955911</v>
      </c>
      <c r="C18" s="61">
        <v>6188800</v>
      </c>
      <c r="D18" s="61">
        <v>2268951400</v>
      </c>
      <c r="E18" s="61">
        <v>11657193311</v>
      </c>
      <c r="F18" s="61">
        <v>6824490961</v>
      </c>
      <c r="G18" s="61">
        <v>286551953</v>
      </c>
      <c r="H18" s="61">
        <f t="shared" si="0"/>
        <v>4832702350</v>
      </c>
    </row>
    <row r="19" spans="1:8">
      <c r="A19" s="60" t="s">
        <v>320</v>
      </c>
      <c r="B19" s="61">
        <v>1030756022823</v>
      </c>
      <c r="C19" s="61">
        <v>17008286536</v>
      </c>
      <c r="D19" s="61">
        <v>8861535306</v>
      </c>
      <c r="E19" s="61">
        <v>1038902774053</v>
      </c>
      <c r="F19" s="61">
        <v>632778929645</v>
      </c>
      <c r="G19" s="61">
        <v>22004736742</v>
      </c>
      <c r="H19" s="61">
        <f t="shared" si="0"/>
        <v>406123844408</v>
      </c>
    </row>
    <row r="20" spans="1:8">
      <c r="A20" s="60" t="s">
        <v>443</v>
      </c>
      <c r="B20" s="61">
        <v>35438484</v>
      </c>
      <c r="C20" s="61">
        <v>0</v>
      </c>
      <c r="D20" s="61">
        <v>0</v>
      </c>
      <c r="E20" s="61">
        <v>35438484</v>
      </c>
      <c r="F20" s="61">
        <v>2484176</v>
      </c>
      <c r="G20" s="61">
        <v>621044</v>
      </c>
      <c r="H20" s="61">
        <f t="shared" si="0"/>
        <v>32954308</v>
      </c>
    </row>
    <row r="21" spans="1:8">
      <c r="A21" s="60" t="s">
        <v>324</v>
      </c>
      <c r="B21" s="61">
        <v>10595817832</v>
      </c>
      <c r="C21" s="61">
        <v>3777937805</v>
      </c>
      <c r="D21" s="61">
        <v>1808479083</v>
      </c>
      <c r="E21" s="61">
        <v>12565276554</v>
      </c>
      <c r="F21" s="61">
        <v>0</v>
      </c>
      <c r="G21" s="61">
        <v>0</v>
      </c>
      <c r="H21" s="61">
        <f t="shared" si="0"/>
        <v>12565276554</v>
      </c>
    </row>
    <row r="22" spans="1:8">
      <c r="A22" s="60" t="s">
        <v>326</v>
      </c>
      <c r="B22" s="61">
        <v>58351395275</v>
      </c>
      <c r="C22" s="61">
        <v>3420369731</v>
      </c>
      <c r="D22" s="61">
        <v>4568687564</v>
      </c>
      <c r="E22" s="61">
        <v>57203077442</v>
      </c>
      <c r="F22" s="61">
        <v>44402678782</v>
      </c>
      <c r="G22" s="61">
        <v>1155391971</v>
      </c>
      <c r="H22" s="61">
        <f t="shared" si="0"/>
        <v>12800398660</v>
      </c>
    </row>
    <row r="23" spans="1:8">
      <c r="A23" s="60" t="s">
        <v>10</v>
      </c>
      <c r="B23" s="61">
        <v>1543617880270</v>
      </c>
      <c r="C23" s="61">
        <v>35190565813</v>
      </c>
      <c r="D23" s="61">
        <v>22085977155</v>
      </c>
      <c r="E23" s="61">
        <v>1556722468928</v>
      </c>
      <c r="F23" s="61">
        <v>881507648365</v>
      </c>
      <c r="G23" s="61">
        <v>29862905620</v>
      </c>
      <c r="H23" s="61">
        <f t="shared" ref="H23" si="1">+H6+H16+H22</f>
        <v>675214820563</v>
      </c>
    </row>
  </sheetData>
  <mergeCells count="1">
    <mergeCell ref="A1:H1"/>
  </mergeCells>
  <phoneticPr fontId="9"/>
  <printOptions horizontalCentered="1"/>
  <pageMargins left="0.59055118110236227" right="0.39370078740157483" top="0.39370078740157483" bottom="0.39370078740157483" header="0.19685039370078741" footer="0.19685039370078741"/>
  <pageSetup paperSize="9" scale="97" fitToHeight="0" orientation="landscape"/>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FF"/>
    <pageSetUpPr fitToPage="1"/>
  </sheetPr>
  <dimension ref="A1:H7"/>
  <sheetViews>
    <sheetView workbookViewId="0">
      <selection activeCell="A7" sqref="A7:H8"/>
    </sheetView>
  </sheetViews>
  <sheetFormatPr defaultColWidth="8.83203125" defaultRowHeight="15"/>
  <cols>
    <col min="1" max="1" width="22.83203125" style="16" customWidth="1"/>
    <col min="2" max="8" width="12.83203125" style="16" customWidth="1"/>
    <col min="9" max="16384" width="8.83203125" style="16"/>
  </cols>
  <sheetData>
    <row r="1" spans="1:8" ht="29">
      <c r="A1" s="1" t="s">
        <v>58</v>
      </c>
    </row>
    <row r="2" spans="1:8" ht="18">
      <c r="A2" s="13" t="s">
        <v>403</v>
      </c>
    </row>
    <row r="3" spans="1:8" ht="18">
      <c r="A3" s="13" t="s">
        <v>488</v>
      </c>
    </row>
    <row r="4" spans="1:8" ht="18">
      <c r="A4" s="13" t="s">
        <v>375</v>
      </c>
    </row>
    <row r="5" spans="1:8" ht="18">
      <c r="H5" s="14" t="s">
        <v>26</v>
      </c>
    </row>
    <row r="6" spans="1:8" ht="30">
      <c r="A6" s="50" t="s">
        <v>48</v>
      </c>
      <c r="B6" s="39" t="s">
        <v>59</v>
      </c>
      <c r="C6" s="40" t="s">
        <v>60</v>
      </c>
      <c r="D6" s="40" t="s">
        <v>61</v>
      </c>
      <c r="E6" s="40" t="s">
        <v>62</v>
      </c>
      <c r="F6" s="40" t="s">
        <v>63</v>
      </c>
      <c r="G6" s="40" t="s">
        <v>64</v>
      </c>
      <c r="H6" s="40" t="s">
        <v>455</v>
      </c>
    </row>
    <row r="7" spans="1:8" ht="18" customHeight="1">
      <c r="A7" s="108">
        <v>165561289382</v>
      </c>
      <c r="B7" s="37">
        <v>17331986517</v>
      </c>
      <c r="C7" s="37">
        <v>15792867031</v>
      </c>
      <c r="D7" s="37">
        <v>15612360666</v>
      </c>
      <c r="E7" s="37">
        <v>14562938016</v>
      </c>
      <c r="F7" s="37">
        <v>13345013798</v>
      </c>
      <c r="G7" s="37">
        <v>25274702720</v>
      </c>
      <c r="H7" s="37">
        <v>63641420634</v>
      </c>
    </row>
  </sheetData>
  <phoneticPr fontId="9"/>
  <printOptions horizontalCentered="1"/>
  <pageMargins left="0.39370078740157483" right="0.39370078740157483" top="0.59055118110236227" bottom="0.39370078740157483" header="0.19685039370078741" footer="0.19685039370078741"/>
  <pageSetup paperSize="9" fitToHeight="0" orientation="landscape"/>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CCFFFF"/>
    <pageSetUpPr fitToPage="1"/>
  </sheetPr>
  <dimension ref="A1:B7"/>
  <sheetViews>
    <sheetView workbookViewId="0">
      <selection activeCell="A3" sqref="A3"/>
    </sheetView>
  </sheetViews>
  <sheetFormatPr defaultColWidth="8.83203125" defaultRowHeight="15"/>
  <cols>
    <col min="1" max="1" width="22.83203125" style="16" customWidth="1"/>
    <col min="2" max="2" width="112.83203125" style="16" customWidth="1"/>
    <col min="3" max="16384" width="8.83203125" style="16"/>
  </cols>
  <sheetData>
    <row r="1" spans="1:2" ht="29">
      <c r="A1" s="1" t="s">
        <v>65</v>
      </c>
    </row>
    <row r="2" spans="1:2" ht="18">
      <c r="A2" s="13" t="s">
        <v>403</v>
      </c>
    </row>
    <row r="3" spans="1:2" ht="18">
      <c r="A3" s="13" t="s">
        <v>488</v>
      </c>
    </row>
    <row r="4" spans="1:2" ht="18">
      <c r="A4" s="13" t="s">
        <v>375</v>
      </c>
    </row>
    <row r="5" spans="1:2" ht="18">
      <c r="B5" s="14" t="s">
        <v>26</v>
      </c>
    </row>
    <row r="6" spans="1:2" ht="30">
      <c r="A6" s="53" t="s">
        <v>66</v>
      </c>
      <c r="B6" s="39" t="s">
        <v>67</v>
      </c>
    </row>
    <row r="7" spans="1:2" ht="18" customHeight="1">
      <c r="A7" s="64" t="s">
        <v>432</v>
      </c>
      <c r="B7" s="41"/>
    </row>
  </sheetData>
  <phoneticPr fontId="9"/>
  <printOptions horizontalCentered="1"/>
  <pageMargins left="0.39370078740157483" right="0.39370078740157483" top="0.59055118110236227" bottom="0.39370078740157483" header="0.19685039370078741" footer="0.19685039370078741"/>
  <pageSetup paperSize="9" scale="94" fitToHeight="0" orientation="landscape"/>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FF"/>
    <pageSetUpPr fitToPage="1"/>
  </sheetPr>
  <dimension ref="A1:F14"/>
  <sheetViews>
    <sheetView topLeftCell="A2" workbookViewId="0">
      <selection activeCell="D16" sqref="D16"/>
    </sheetView>
  </sheetViews>
  <sheetFormatPr defaultColWidth="8.83203125" defaultRowHeight="15"/>
  <cols>
    <col min="1" max="1" width="22.25" style="16" bestFit="1" customWidth="1"/>
    <col min="2" max="6" width="16.58203125" style="16" customWidth="1"/>
    <col min="7" max="8" width="8.83203125" style="16"/>
    <col min="9" max="9" width="10.08203125" style="16" bestFit="1" customWidth="1"/>
    <col min="10" max="16384" width="8.83203125" style="16"/>
  </cols>
  <sheetData>
    <row r="1" spans="1:6" ht="29">
      <c r="A1" s="1" t="s">
        <v>68</v>
      </c>
    </row>
    <row r="2" spans="1:6" ht="18">
      <c r="A2" s="13" t="s">
        <v>403</v>
      </c>
    </row>
    <row r="3" spans="1:6" ht="18">
      <c r="A3" s="13" t="s">
        <v>488</v>
      </c>
    </row>
    <row r="4" spans="1:6" ht="18">
      <c r="A4" s="13" t="s">
        <v>375</v>
      </c>
    </row>
    <row r="5" spans="1:6" ht="18">
      <c r="F5" s="14" t="s">
        <v>26</v>
      </c>
    </row>
    <row r="6" spans="1:6" ht="22.5" customHeight="1">
      <c r="A6" s="124" t="s">
        <v>69</v>
      </c>
      <c r="B6" s="124" t="s">
        <v>70</v>
      </c>
      <c r="C6" s="124" t="s">
        <v>71</v>
      </c>
      <c r="D6" s="124" t="s">
        <v>72</v>
      </c>
      <c r="E6" s="124"/>
      <c r="F6" s="124" t="s">
        <v>73</v>
      </c>
    </row>
    <row r="7" spans="1:6" ht="22.5" customHeight="1">
      <c r="A7" s="124"/>
      <c r="B7" s="124"/>
      <c r="C7" s="124"/>
      <c r="D7" s="39" t="s">
        <v>74</v>
      </c>
      <c r="E7" s="39" t="s">
        <v>31</v>
      </c>
      <c r="F7" s="124"/>
    </row>
    <row r="8" spans="1:6" ht="18" customHeight="1">
      <c r="A8" s="51" t="s">
        <v>485</v>
      </c>
      <c r="B8" s="37">
        <v>224009194</v>
      </c>
      <c r="D8" s="37">
        <v>25831801</v>
      </c>
      <c r="E8" s="37"/>
      <c r="F8" s="37">
        <f>+B8+C8-(D8+E8)</f>
        <v>198177393</v>
      </c>
    </row>
    <row r="9" spans="1:6" ht="18" customHeight="1">
      <c r="A9" s="51" t="s">
        <v>76</v>
      </c>
      <c r="B9" s="37">
        <v>93823842</v>
      </c>
      <c r="C9" s="41">
        <v>13744335</v>
      </c>
      <c r="D9" s="41"/>
      <c r="E9" s="37">
        <v>1105</v>
      </c>
      <c r="F9" s="37">
        <f>+B9+C9-(D9+E9)</f>
        <v>107567072</v>
      </c>
    </row>
    <row r="10" spans="1:6" ht="18" customHeight="1">
      <c r="A10" s="51" t="s">
        <v>77</v>
      </c>
      <c r="B10" s="37" t="s">
        <v>430</v>
      </c>
      <c r="C10" s="37" t="s">
        <v>430</v>
      </c>
      <c r="D10" s="37" t="s">
        <v>430</v>
      </c>
      <c r="E10" s="37" t="s">
        <v>430</v>
      </c>
      <c r="F10" s="37" t="s">
        <v>430</v>
      </c>
    </row>
    <row r="11" spans="1:6" ht="18" customHeight="1">
      <c r="A11" s="51" t="s">
        <v>78</v>
      </c>
      <c r="B11" s="37">
        <v>23191582341</v>
      </c>
      <c r="C11" s="37">
        <v>406314808</v>
      </c>
      <c r="D11" s="37">
        <v>4986158979</v>
      </c>
      <c r="E11" s="37"/>
      <c r="F11" s="37">
        <f t="shared" ref="F11:F13" si="0">+B11+C11-(D11+E11)</f>
        <v>18611738170</v>
      </c>
    </row>
    <row r="12" spans="1:6" ht="18" customHeight="1">
      <c r="A12" s="51" t="s">
        <v>79</v>
      </c>
      <c r="B12" s="37" t="s">
        <v>25</v>
      </c>
      <c r="C12" s="41" t="s">
        <v>25</v>
      </c>
      <c r="D12" s="41" t="s">
        <v>25</v>
      </c>
      <c r="E12" s="41" t="s">
        <v>25</v>
      </c>
      <c r="F12" s="37" t="s">
        <v>25</v>
      </c>
    </row>
    <row r="13" spans="1:6" ht="18" customHeight="1">
      <c r="A13" s="51" t="s">
        <v>80</v>
      </c>
      <c r="B13" s="37">
        <v>1826569823</v>
      </c>
      <c r="C13" s="41">
        <v>1793576953</v>
      </c>
      <c r="D13" s="41">
        <v>1704340823</v>
      </c>
      <c r="E13" s="41"/>
      <c r="F13" s="37">
        <f t="shared" si="0"/>
        <v>1915805953</v>
      </c>
    </row>
    <row r="14" spans="1:6" ht="18" customHeight="1">
      <c r="A14" s="52" t="s">
        <v>10</v>
      </c>
      <c r="B14" s="68">
        <f>SUM(B8:B13)</f>
        <v>25335985200</v>
      </c>
      <c r="C14" s="68">
        <f>SUM(C8:C13)</f>
        <v>2213636096</v>
      </c>
      <c r="D14" s="68">
        <f>SUM(D8:D13)</f>
        <v>6716331603</v>
      </c>
      <c r="E14" s="68"/>
      <c r="F14" s="109">
        <f>SUM(F8:F13)</f>
        <v>20833288588</v>
      </c>
    </row>
  </sheetData>
  <mergeCells count="5">
    <mergeCell ref="A6:A7"/>
    <mergeCell ref="B6:B7"/>
    <mergeCell ref="C6:C7"/>
    <mergeCell ref="D6:E6"/>
    <mergeCell ref="F6:F7"/>
  </mergeCells>
  <phoneticPr fontId="9"/>
  <printOptions horizontalCentered="1"/>
  <pageMargins left="0.59055118110236227" right="0.39370078740157483" top="0.39370078740157483" bottom="0.39370078740157483" header="0.19685039370078741" footer="0.19685039370078741"/>
  <pageSetup paperSize="9" fitToHeight="0" orientation="landscape"/>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FF"/>
    <pageSetUpPr fitToPage="1"/>
  </sheetPr>
  <dimension ref="A1:E29"/>
  <sheetViews>
    <sheetView topLeftCell="B5" zoomScaleNormal="100" workbookViewId="0">
      <selection activeCell="E28" sqref="E28"/>
    </sheetView>
  </sheetViews>
  <sheetFormatPr defaultColWidth="8.83203125" defaultRowHeight="15"/>
  <cols>
    <col min="1" max="1" width="25.83203125" style="16" customWidth="1"/>
    <col min="2" max="2" width="35.83203125" style="16" customWidth="1"/>
    <col min="3" max="3" width="29.25" style="16" customWidth="1"/>
    <col min="4" max="4" width="16.83203125" style="16" customWidth="1"/>
    <col min="5" max="5" width="58.5" style="16" customWidth="1"/>
    <col min="6" max="6" width="8.83203125" style="16"/>
    <col min="7" max="7" width="12.75" style="16" bestFit="1" customWidth="1"/>
    <col min="8" max="16384" width="8.83203125" style="16"/>
  </cols>
  <sheetData>
    <row r="1" spans="1:5" ht="29">
      <c r="A1" s="1" t="s">
        <v>81</v>
      </c>
    </row>
    <row r="2" spans="1:5" ht="18">
      <c r="A2" s="13" t="s">
        <v>403</v>
      </c>
    </row>
    <row r="3" spans="1:5" ht="18">
      <c r="A3" s="13" t="s">
        <v>488</v>
      </c>
    </row>
    <row r="4" spans="1:5" ht="18">
      <c r="A4" s="13" t="s">
        <v>375</v>
      </c>
    </row>
    <row r="5" spans="1:5" ht="18">
      <c r="E5" s="14" t="s">
        <v>26</v>
      </c>
    </row>
    <row r="6" spans="1:5" ht="22.5" customHeight="1">
      <c r="A6" s="42" t="s">
        <v>69</v>
      </c>
      <c r="B6" s="42" t="s">
        <v>82</v>
      </c>
      <c r="C6" s="42" t="s">
        <v>83</v>
      </c>
      <c r="D6" s="42" t="s">
        <v>84</v>
      </c>
      <c r="E6" s="42" t="s">
        <v>85</v>
      </c>
    </row>
    <row r="7" spans="1:5" ht="18" customHeight="1">
      <c r="A7" s="129" t="s">
        <v>86</v>
      </c>
      <c r="B7" s="15" t="s">
        <v>446</v>
      </c>
      <c r="C7" s="15" t="s">
        <v>463</v>
      </c>
      <c r="D7" s="41">
        <v>15525500</v>
      </c>
      <c r="E7" s="15" t="s">
        <v>464</v>
      </c>
    </row>
    <row r="8" spans="1:5" ht="18" customHeight="1">
      <c r="A8" s="129"/>
      <c r="B8" s="15"/>
      <c r="C8" s="15"/>
      <c r="D8" s="41"/>
      <c r="E8" s="15"/>
    </row>
    <row r="9" spans="1:5" ht="18" customHeight="1">
      <c r="A9" s="129"/>
      <c r="B9" s="15"/>
      <c r="C9" s="15"/>
      <c r="D9" s="37"/>
      <c r="E9" s="15"/>
    </row>
    <row r="10" spans="1:5" ht="18" customHeight="1">
      <c r="A10" s="130"/>
      <c r="B10" s="42" t="s">
        <v>87</v>
      </c>
      <c r="C10" s="69"/>
      <c r="D10" s="37">
        <f>SUM(D7:D8)</f>
        <v>15525500</v>
      </c>
      <c r="E10" s="69"/>
    </row>
    <row r="11" spans="1:5" ht="18" customHeight="1">
      <c r="A11" s="131"/>
      <c r="B11" s="15" t="s">
        <v>447</v>
      </c>
      <c r="C11" s="15" t="s">
        <v>465</v>
      </c>
      <c r="D11" s="41">
        <v>1185904188</v>
      </c>
      <c r="E11" s="15" t="s">
        <v>466</v>
      </c>
    </row>
    <row r="12" spans="1:5" ht="18" customHeight="1">
      <c r="A12" s="131"/>
      <c r="B12" s="15" t="s">
        <v>467</v>
      </c>
      <c r="C12" s="15" t="s">
        <v>468</v>
      </c>
      <c r="D12" s="41">
        <v>392032600</v>
      </c>
      <c r="E12" s="15" t="s">
        <v>469</v>
      </c>
    </row>
    <row r="13" spans="1:5" ht="18" customHeight="1">
      <c r="A13" s="131"/>
      <c r="B13" s="15" t="s">
        <v>470</v>
      </c>
      <c r="C13" s="15" t="s">
        <v>471</v>
      </c>
      <c r="D13" s="41">
        <v>195487600</v>
      </c>
      <c r="E13" s="15" t="s">
        <v>472</v>
      </c>
    </row>
    <row r="14" spans="1:5" ht="18" customHeight="1">
      <c r="A14" s="131"/>
      <c r="B14" s="15" t="s">
        <v>473</v>
      </c>
      <c r="C14" s="15" t="s">
        <v>474</v>
      </c>
      <c r="D14" s="41">
        <v>5412570515</v>
      </c>
      <c r="E14" s="15"/>
    </row>
    <row r="15" spans="1:5" ht="18" customHeight="1">
      <c r="A15" s="131"/>
      <c r="B15" s="15" t="s">
        <v>475</v>
      </c>
      <c r="C15" s="15" t="s">
        <v>476</v>
      </c>
      <c r="D15" s="41">
        <v>184817872</v>
      </c>
      <c r="E15" s="15" t="s">
        <v>477</v>
      </c>
    </row>
    <row r="16" spans="1:5" ht="18" customHeight="1">
      <c r="A16" s="131"/>
      <c r="B16" s="15" t="s">
        <v>478</v>
      </c>
      <c r="C16" s="41"/>
      <c r="D16" s="41">
        <f>D28-SUM(D11:D15)</f>
        <v>28771481840</v>
      </c>
      <c r="E16" s="41"/>
    </row>
    <row r="17" spans="1:5" ht="18" hidden="1" customHeight="1">
      <c r="A17" s="131"/>
      <c r="B17" s="15"/>
      <c r="C17" s="15"/>
      <c r="D17" s="37"/>
      <c r="E17" s="15"/>
    </row>
    <row r="18" spans="1:5" ht="18" hidden="1" customHeight="1">
      <c r="A18" s="131"/>
      <c r="B18" s="15"/>
      <c r="C18" s="15"/>
      <c r="D18" s="37"/>
      <c r="E18" s="15"/>
    </row>
    <row r="19" spans="1:5" ht="18" hidden="1" customHeight="1">
      <c r="A19" s="131"/>
      <c r="B19" s="15"/>
      <c r="C19" s="15"/>
      <c r="D19" s="37"/>
      <c r="E19" s="15"/>
    </row>
    <row r="20" spans="1:5" ht="18" hidden="1" customHeight="1">
      <c r="A20" s="131"/>
      <c r="B20" s="15"/>
      <c r="C20" s="15"/>
      <c r="D20" s="37"/>
      <c r="E20" s="15"/>
    </row>
    <row r="21" spans="1:5" ht="18" hidden="1" customHeight="1">
      <c r="A21" s="131"/>
      <c r="B21" s="15"/>
      <c r="C21" s="15"/>
      <c r="D21" s="37"/>
      <c r="E21" s="15"/>
    </row>
    <row r="22" spans="1:5" ht="18" hidden="1" customHeight="1">
      <c r="A22" s="131"/>
      <c r="B22" s="15"/>
      <c r="C22" s="15"/>
      <c r="D22" s="37"/>
      <c r="E22" s="15"/>
    </row>
    <row r="23" spans="1:5" ht="18" hidden="1" customHeight="1">
      <c r="A23" s="131"/>
      <c r="B23" s="15"/>
      <c r="C23" s="15"/>
      <c r="D23" s="37"/>
      <c r="E23" s="15"/>
    </row>
    <row r="24" spans="1:5" ht="18" hidden="1" customHeight="1">
      <c r="A24" s="131"/>
      <c r="B24" s="15"/>
      <c r="C24" s="15"/>
      <c r="D24" s="37"/>
      <c r="E24" s="15"/>
    </row>
    <row r="25" spans="1:5" ht="18" hidden="1" customHeight="1">
      <c r="A25" s="131"/>
      <c r="B25" s="15"/>
      <c r="C25" s="41"/>
      <c r="D25" s="37"/>
      <c r="E25" s="15"/>
    </row>
    <row r="26" spans="1:5" ht="18" hidden="1" customHeight="1">
      <c r="A26" s="131"/>
      <c r="B26" s="15"/>
      <c r="C26" s="15"/>
      <c r="D26" s="37"/>
      <c r="E26" s="15"/>
    </row>
    <row r="27" spans="1:5" ht="18" hidden="1" customHeight="1">
      <c r="A27" s="131"/>
      <c r="B27" s="15"/>
      <c r="C27" s="41"/>
      <c r="D27" s="37"/>
      <c r="E27" s="41"/>
    </row>
    <row r="28" spans="1:5" ht="18" customHeight="1">
      <c r="A28" s="130"/>
      <c r="B28" s="42" t="s">
        <v>87</v>
      </c>
      <c r="C28" s="69"/>
      <c r="D28" s="37">
        <f>D29-D10</f>
        <v>36142294615</v>
      </c>
      <c r="E28" s="69"/>
    </row>
    <row r="29" spans="1:5" ht="18" customHeight="1">
      <c r="A29" s="42" t="s">
        <v>10</v>
      </c>
      <c r="B29" s="69"/>
      <c r="C29" s="69"/>
      <c r="D29" s="37">
        <v>36157820115</v>
      </c>
      <c r="E29" s="69"/>
    </row>
  </sheetData>
  <mergeCells count="2">
    <mergeCell ref="A7:A10"/>
    <mergeCell ref="A11:A28"/>
  </mergeCells>
  <phoneticPr fontId="9"/>
  <printOptions horizontalCentered="1"/>
  <pageMargins left="0.59055118110236227" right="0.39370078740157483" top="0.39370078740157483" bottom="0.39370078740157483" header="0.19685039370078741" footer="0.19685039370078741"/>
  <pageSetup paperSize="9" scale="75" fitToHeight="0" orientation="landscape"/>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CCFFFF"/>
    <pageSetUpPr fitToPage="1"/>
  </sheetPr>
  <dimension ref="A1:F164"/>
  <sheetViews>
    <sheetView view="pageBreakPreview" zoomScaleNormal="80" zoomScaleSheetLayoutView="100" workbookViewId="0">
      <selection activeCell="H157" sqref="H157"/>
    </sheetView>
  </sheetViews>
  <sheetFormatPr defaultColWidth="8.83203125" defaultRowHeight="15"/>
  <cols>
    <col min="1" max="1" width="27.33203125" style="16" customWidth="1"/>
    <col min="2" max="2" width="19.58203125" style="16" customWidth="1"/>
    <col min="3" max="3" width="16.58203125" style="16" customWidth="1"/>
    <col min="4" max="5" width="19.58203125" style="16" customWidth="1"/>
    <col min="6" max="6" width="17.25" style="82" customWidth="1"/>
    <col min="7" max="7" width="15.33203125" style="16" customWidth="1"/>
    <col min="8" max="8" width="13.5" style="16" customWidth="1"/>
    <col min="9" max="9" width="12.58203125" style="16" customWidth="1"/>
    <col min="10" max="12" width="8.83203125" style="16"/>
    <col min="13" max="13" width="8.75" style="16" customWidth="1"/>
    <col min="14" max="16384" width="8.83203125" style="16"/>
  </cols>
  <sheetData>
    <row r="1" spans="1:5" ht="29">
      <c r="A1" s="1" t="s">
        <v>90</v>
      </c>
    </row>
    <row r="2" spans="1:5" ht="18">
      <c r="A2" s="13" t="s">
        <v>403</v>
      </c>
    </row>
    <row r="3" spans="1:5" ht="18">
      <c r="A3" s="13" t="s">
        <v>488</v>
      </c>
    </row>
    <row r="4" spans="1:5" ht="18">
      <c r="A4" s="13" t="s">
        <v>375</v>
      </c>
    </row>
    <row r="5" spans="1:5" ht="18">
      <c r="E5" s="14" t="s">
        <v>302</v>
      </c>
    </row>
    <row r="6" spans="1:5" ht="22.5" customHeight="1">
      <c r="A6" s="39" t="s">
        <v>91</v>
      </c>
      <c r="B6" s="39" t="s">
        <v>69</v>
      </c>
      <c r="C6" s="124" t="s">
        <v>92</v>
      </c>
      <c r="D6" s="124"/>
      <c r="E6" s="39" t="s">
        <v>84</v>
      </c>
    </row>
    <row r="7" spans="1:5" ht="18" customHeight="1">
      <c r="A7" s="130" t="s">
        <v>93</v>
      </c>
      <c r="B7" s="130" t="s">
        <v>94</v>
      </c>
      <c r="C7" s="131" t="s">
        <v>297</v>
      </c>
      <c r="D7" s="133"/>
      <c r="E7" s="111">
        <f>41971508581-635476441</f>
        <v>41336032140</v>
      </c>
    </row>
    <row r="8" spans="1:5" ht="18" customHeight="1">
      <c r="A8" s="130"/>
      <c r="B8" s="130"/>
      <c r="C8" s="131" t="s">
        <v>360</v>
      </c>
      <c r="D8" s="133"/>
      <c r="E8" s="111">
        <v>1164202723</v>
      </c>
    </row>
    <row r="9" spans="1:5" ht="18" customHeight="1">
      <c r="A9" s="130"/>
      <c r="B9" s="130"/>
      <c r="C9" s="131" t="s">
        <v>298</v>
      </c>
      <c r="D9" s="133"/>
      <c r="E9" s="111">
        <v>19832000</v>
      </c>
    </row>
    <row r="10" spans="1:5" ht="18" customHeight="1">
      <c r="A10" s="130"/>
      <c r="B10" s="130"/>
      <c r="C10" s="131" t="s">
        <v>299</v>
      </c>
      <c r="D10" s="133"/>
      <c r="E10" s="111">
        <v>464073000</v>
      </c>
    </row>
    <row r="11" spans="1:5" ht="18" customHeight="1">
      <c r="A11" s="130"/>
      <c r="B11" s="130"/>
      <c r="C11" s="131" t="s">
        <v>361</v>
      </c>
      <c r="D11" s="133"/>
      <c r="E11" s="111">
        <v>642430000</v>
      </c>
    </row>
    <row r="12" spans="1:5" ht="18" customHeight="1">
      <c r="A12" s="130"/>
      <c r="B12" s="130"/>
      <c r="C12" s="131" t="s">
        <v>362</v>
      </c>
      <c r="D12" s="133"/>
      <c r="E12" s="111">
        <v>7228679000</v>
      </c>
    </row>
    <row r="13" spans="1:5" ht="18" customHeight="1">
      <c r="A13" s="130"/>
      <c r="B13" s="130"/>
      <c r="C13" s="131" t="s">
        <v>354</v>
      </c>
      <c r="D13" s="133"/>
      <c r="E13" s="111">
        <v>271285232</v>
      </c>
    </row>
    <row r="14" spans="1:5" ht="18" customHeight="1">
      <c r="A14" s="130"/>
      <c r="B14" s="130"/>
      <c r="C14" s="131" t="s">
        <v>426</v>
      </c>
      <c r="D14" s="133"/>
      <c r="E14" s="111">
        <v>179430000</v>
      </c>
    </row>
    <row r="15" spans="1:5" ht="18" customHeight="1">
      <c r="A15" s="130"/>
      <c r="B15" s="130"/>
      <c r="C15" s="131" t="s">
        <v>363</v>
      </c>
      <c r="D15" s="133"/>
      <c r="E15" s="111">
        <v>43608000</v>
      </c>
    </row>
    <row r="16" spans="1:5" ht="18" customHeight="1">
      <c r="A16" s="130"/>
      <c r="B16" s="130"/>
      <c r="C16" s="131" t="s">
        <v>364</v>
      </c>
      <c r="D16" s="133"/>
      <c r="E16" s="111">
        <v>1639614000</v>
      </c>
    </row>
    <row r="17" spans="1:6" ht="18" customHeight="1">
      <c r="A17" s="130"/>
      <c r="B17" s="130"/>
      <c r="C17" s="131" t="s">
        <v>365</v>
      </c>
      <c r="D17" s="133"/>
      <c r="E17" s="111">
        <v>22553686000</v>
      </c>
    </row>
    <row r="18" spans="1:6" ht="18" customHeight="1">
      <c r="A18" s="130"/>
      <c r="B18" s="130"/>
      <c r="C18" s="131" t="s">
        <v>366</v>
      </c>
      <c r="D18" s="133"/>
      <c r="E18" s="111">
        <v>27541000</v>
      </c>
    </row>
    <row r="19" spans="1:6" ht="18" customHeight="1">
      <c r="A19" s="130"/>
      <c r="B19" s="130"/>
      <c r="C19" s="131" t="s">
        <v>367</v>
      </c>
      <c r="D19" s="133"/>
      <c r="E19" s="111">
        <v>581415522</v>
      </c>
    </row>
    <row r="20" spans="1:6" ht="18" customHeight="1">
      <c r="A20" s="130"/>
      <c r="B20" s="130"/>
      <c r="C20" s="131" t="s">
        <v>369</v>
      </c>
      <c r="D20" s="133"/>
      <c r="E20" s="111">
        <v>310890070</v>
      </c>
    </row>
    <row r="21" spans="1:6" ht="18" customHeight="1">
      <c r="A21" s="130"/>
      <c r="B21" s="130"/>
      <c r="C21" s="131" t="s">
        <v>433</v>
      </c>
      <c r="D21" s="133"/>
      <c r="E21" s="111">
        <v>1465170871</v>
      </c>
    </row>
    <row r="22" spans="1:6" ht="18" customHeight="1">
      <c r="A22" s="130"/>
      <c r="B22" s="130"/>
      <c r="C22" s="130" t="s">
        <v>44</v>
      </c>
      <c r="D22" s="133"/>
      <c r="E22" s="111">
        <f>SUM(E7:E21)</f>
        <v>77927889558</v>
      </c>
    </row>
    <row r="23" spans="1:6" ht="18" customHeight="1">
      <c r="A23" s="130"/>
      <c r="B23" s="130" t="s">
        <v>95</v>
      </c>
      <c r="C23" s="132" t="s">
        <v>96</v>
      </c>
      <c r="D23" s="15" t="s">
        <v>300</v>
      </c>
      <c r="E23" s="111">
        <v>2574510000</v>
      </c>
    </row>
    <row r="24" spans="1:6" ht="18" customHeight="1">
      <c r="A24" s="130"/>
      <c r="B24" s="130"/>
      <c r="C24" s="130"/>
      <c r="D24" s="15" t="s">
        <v>301</v>
      </c>
      <c r="E24" s="111">
        <v>240306000</v>
      </c>
    </row>
    <row r="25" spans="1:6" ht="18" customHeight="1">
      <c r="A25" s="130"/>
      <c r="B25" s="130"/>
      <c r="C25" s="130"/>
      <c r="D25" s="42" t="s">
        <v>87</v>
      </c>
      <c r="E25" s="111">
        <f>SUM(E23:E24)</f>
        <v>2814816000</v>
      </c>
    </row>
    <row r="26" spans="1:6" ht="18" customHeight="1">
      <c r="A26" s="130"/>
      <c r="B26" s="130"/>
      <c r="C26" s="132" t="s">
        <v>97</v>
      </c>
      <c r="D26" s="15" t="s">
        <v>300</v>
      </c>
      <c r="E26" s="111">
        <v>21103831033</v>
      </c>
    </row>
    <row r="27" spans="1:6" ht="18" customHeight="1">
      <c r="A27" s="130"/>
      <c r="B27" s="130"/>
      <c r="C27" s="130"/>
      <c r="D27" s="15" t="s">
        <v>301</v>
      </c>
      <c r="E27" s="111">
        <v>2901186922</v>
      </c>
    </row>
    <row r="28" spans="1:6" ht="18" customHeight="1">
      <c r="A28" s="130"/>
      <c r="B28" s="130"/>
      <c r="C28" s="130"/>
      <c r="D28" s="42" t="s">
        <v>87</v>
      </c>
      <c r="E28" s="111">
        <f>SUM(E26:E27)</f>
        <v>24005017955</v>
      </c>
    </row>
    <row r="29" spans="1:6" ht="18" customHeight="1">
      <c r="A29" s="133"/>
      <c r="B29" s="133"/>
      <c r="C29" s="130" t="s">
        <v>44</v>
      </c>
      <c r="D29" s="133"/>
      <c r="E29" s="111">
        <f>E25+E28</f>
        <v>26819833955</v>
      </c>
      <c r="F29" s="110"/>
    </row>
    <row r="30" spans="1:6" ht="18" customHeight="1">
      <c r="A30" s="133"/>
      <c r="B30" s="130" t="s">
        <v>10</v>
      </c>
      <c r="C30" s="133"/>
      <c r="D30" s="133"/>
      <c r="E30" s="111">
        <v>105566896388</v>
      </c>
    </row>
    <row r="31" spans="1:6" ht="18" customHeight="1">
      <c r="A31" s="130" t="s">
        <v>412</v>
      </c>
      <c r="B31" s="130" t="s">
        <v>355</v>
      </c>
      <c r="C31" s="131" t="s">
        <v>413</v>
      </c>
      <c r="D31" s="133"/>
      <c r="E31" s="111">
        <v>183795000</v>
      </c>
    </row>
    <row r="32" spans="1:6" ht="18" customHeight="1">
      <c r="A32" s="130"/>
      <c r="B32" s="130"/>
      <c r="C32" s="130" t="s">
        <v>44</v>
      </c>
      <c r="D32" s="133"/>
      <c r="E32" s="111">
        <f>SUM(E31)</f>
        <v>183795000</v>
      </c>
    </row>
    <row r="33" spans="1:5" ht="18" customHeight="1">
      <c r="A33" s="130"/>
      <c r="B33" s="130" t="s">
        <v>95</v>
      </c>
      <c r="C33" s="132" t="s">
        <v>96</v>
      </c>
      <c r="D33" s="15" t="s">
        <v>300</v>
      </c>
      <c r="E33" s="111" t="s">
        <v>25</v>
      </c>
    </row>
    <row r="34" spans="1:5" ht="18" customHeight="1">
      <c r="A34" s="130"/>
      <c r="B34" s="130"/>
      <c r="C34" s="132"/>
      <c r="D34" s="15" t="s">
        <v>301</v>
      </c>
      <c r="E34" s="111" t="s">
        <v>25</v>
      </c>
    </row>
    <row r="35" spans="1:5" ht="18" customHeight="1">
      <c r="A35" s="130"/>
      <c r="B35" s="130"/>
      <c r="C35" s="130"/>
      <c r="D35" s="42" t="s">
        <v>87</v>
      </c>
      <c r="E35" s="111" t="s">
        <v>25</v>
      </c>
    </row>
    <row r="36" spans="1:5" ht="18" customHeight="1">
      <c r="A36" s="130"/>
      <c r="B36" s="130"/>
      <c r="C36" s="132" t="s">
        <v>97</v>
      </c>
      <c r="D36" s="15" t="s">
        <v>300</v>
      </c>
      <c r="E36" s="111" t="s">
        <v>25</v>
      </c>
    </row>
    <row r="37" spans="1:5" ht="18" customHeight="1">
      <c r="A37" s="130"/>
      <c r="B37" s="130"/>
      <c r="C37" s="130"/>
      <c r="D37" s="15" t="s">
        <v>301</v>
      </c>
      <c r="E37" s="111" t="s">
        <v>25</v>
      </c>
    </row>
    <row r="38" spans="1:5" ht="18" customHeight="1">
      <c r="A38" s="130"/>
      <c r="B38" s="130"/>
      <c r="C38" s="130"/>
      <c r="D38" s="42" t="s">
        <v>87</v>
      </c>
      <c r="E38" s="111" t="s">
        <v>25</v>
      </c>
    </row>
    <row r="39" spans="1:5" ht="18" customHeight="1">
      <c r="A39" s="133"/>
      <c r="B39" s="133"/>
      <c r="C39" s="130" t="s">
        <v>44</v>
      </c>
      <c r="D39" s="133"/>
      <c r="E39" s="111" t="s">
        <v>25</v>
      </c>
    </row>
    <row r="40" spans="1:5" ht="18" customHeight="1">
      <c r="A40" s="133"/>
      <c r="B40" s="130" t="s">
        <v>10</v>
      </c>
      <c r="C40" s="133"/>
      <c r="D40" s="133"/>
      <c r="E40" s="111">
        <f>E32</f>
        <v>183795000</v>
      </c>
    </row>
    <row r="41" spans="1:5" ht="18" customHeight="1">
      <c r="A41" s="137" t="s">
        <v>414</v>
      </c>
      <c r="B41" s="137" t="s">
        <v>355</v>
      </c>
      <c r="C41" s="138"/>
      <c r="D41" s="139"/>
      <c r="E41" s="112" t="s">
        <v>25</v>
      </c>
    </row>
    <row r="42" spans="1:5" ht="18" customHeight="1">
      <c r="A42" s="130"/>
      <c r="B42" s="130"/>
      <c r="C42" s="130" t="s">
        <v>44</v>
      </c>
      <c r="D42" s="133"/>
      <c r="E42" s="111" t="s">
        <v>25</v>
      </c>
    </row>
    <row r="43" spans="1:5" ht="18" customHeight="1">
      <c r="A43" s="130"/>
      <c r="B43" s="130" t="s">
        <v>95</v>
      </c>
      <c r="C43" s="132" t="s">
        <v>96</v>
      </c>
      <c r="D43" s="15" t="s">
        <v>300</v>
      </c>
      <c r="E43" s="111" t="s">
        <v>25</v>
      </c>
    </row>
    <row r="44" spans="1:5" ht="18" customHeight="1">
      <c r="A44" s="130"/>
      <c r="B44" s="130"/>
      <c r="C44" s="132"/>
      <c r="D44" s="15" t="s">
        <v>301</v>
      </c>
      <c r="E44" s="111" t="s">
        <v>25</v>
      </c>
    </row>
    <row r="45" spans="1:5" ht="18" customHeight="1">
      <c r="A45" s="130"/>
      <c r="B45" s="130"/>
      <c r="C45" s="130"/>
      <c r="D45" s="42" t="s">
        <v>87</v>
      </c>
      <c r="E45" s="111" t="s">
        <v>25</v>
      </c>
    </row>
    <row r="46" spans="1:5" ht="18" customHeight="1">
      <c r="A46" s="130"/>
      <c r="B46" s="130"/>
      <c r="C46" s="132" t="s">
        <v>97</v>
      </c>
      <c r="D46" s="15" t="s">
        <v>300</v>
      </c>
      <c r="E46" s="111" t="s">
        <v>25</v>
      </c>
    </row>
    <row r="47" spans="1:5" ht="18" customHeight="1">
      <c r="A47" s="130"/>
      <c r="B47" s="130"/>
      <c r="C47" s="132"/>
      <c r="D47" s="15" t="s">
        <v>301</v>
      </c>
      <c r="E47" s="111">
        <v>3812000</v>
      </c>
    </row>
    <row r="48" spans="1:5" ht="18" customHeight="1">
      <c r="A48" s="130"/>
      <c r="B48" s="130"/>
      <c r="C48" s="130"/>
      <c r="D48" s="42" t="s">
        <v>87</v>
      </c>
      <c r="E48" s="111">
        <f>SUM(E46:E47)</f>
        <v>3812000</v>
      </c>
    </row>
    <row r="49" spans="1:5" ht="18" customHeight="1">
      <c r="A49" s="133"/>
      <c r="B49" s="133"/>
      <c r="C49" s="130" t="s">
        <v>44</v>
      </c>
      <c r="D49" s="133"/>
      <c r="E49" s="111">
        <f>E48</f>
        <v>3812000</v>
      </c>
    </row>
    <row r="50" spans="1:5" ht="18" customHeight="1">
      <c r="A50" s="143"/>
      <c r="B50" s="142" t="s">
        <v>10</v>
      </c>
      <c r="C50" s="143"/>
      <c r="D50" s="143"/>
      <c r="E50" s="113">
        <f>E49</f>
        <v>3812000</v>
      </c>
    </row>
    <row r="51" spans="1:5" ht="18" customHeight="1">
      <c r="A51" s="132" t="s">
        <v>419</v>
      </c>
      <c r="B51" s="130" t="s">
        <v>94</v>
      </c>
      <c r="C51" s="131" t="s">
        <v>383</v>
      </c>
      <c r="D51" s="133"/>
      <c r="E51" s="83" t="s">
        <v>25</v>
      </c>
    </row>
    <row r="52" spans="1:5" ht="18" customHeight="1">
      <c r="A52" s="130"/>
      <c r="B52" s="130"/>
      <c r="C52" s="130" t="s">
        <v>44</v>
      </c>
      <c r="D52" s="133"/>
      <c r="E52" s="83" t="s">
        <v>25</v>
      </c>
    </row>
    <row r="53" spans="1:5" ht="18" customHeight="1">
      <c r="A53" s="130"/>
      <c r="B53" s="130" t="s">
        <v>95</v>
      </c>
      <c r="C53" s="132" t="s">
        <v>96</v>
      </c>
      <c r="D53" s="15"/>
      <c r="E53" s="83" t="s">
        <v>25</v>
      </c>
    </row>
    <row r="54" spans="1:5" ht="18" customHeight="1">
      <c r="A54" s="130"/>
      <c r="B54" s="130"/>
      <c r="C54" s="130"/>
      <c r="D54" s="42" t="s">
        <v>87</v>
      </c>
      <c r="E54" s="83" t="s">
        <v>25</v>
      </c>
    </row>
    <row r="55" spans="1:5" ht="18" customHeight="1">
      <c r="A55" s="130"/>
      <c r="B55" s="130"/>
      <c r="C55" s="132" t="s">
        <v>97</v>
      </c>
      <c r="D55" s="15"/>
      <c r="E55" s="83" t="s">
        <v>25</v>
      </c>
    </row>
    <row r="56" spans="1:5" ht="18" customHeight="1">
      <c r="A56" s="130"/>
      <c r="B56" s="130"/>
      <c r="C56" s="130"/>
      <c r="D56" s="42" t="s">
        <v>87</v>
      </c>
      <c r="E56" s="83" t="s">
        <v>25</v>
      </c>
    </row>
    <row r="57" spans="1:5" ht="18" customHeight="1">
      <c r="A57" s="133"/>
      <c r="B57" s="133"/>
      <c r="C57" s="130" t="s">
        <v>44</v>
      </c>
      <c r="D57" s="133"/>
      <c r="E57" s="83" t="s">
        <v>25</v>
      </c>
    </row>
    <row r="58" spans="1:5" ht="18" customHeight="1" thickBot="1">
      <c r="A58" s="134"/>
      <c r="B58" s="135" t="s">
        <v>10</v>
      </c>
      <c r="C58" s="134"/>
      <c r="D58" s="134"/>
      <c r="E58" s="114" t="s">
        <v>25</v>
      </c>
    </row>
    <row r="59" spans="1:5" ht="18" customHeight="1" thickTop="1">
      <c r="A59" s="146" t="s">
        <v>370</v>
      </c>
      <c r="B59" s="150" t="s">
        <v>94</v>
      </c>
      <c r="C59" s="151"/>
      <c r="D59" s="152"/>
      <c r="E59" s="112">
        <f>E22+E32</f>
        <v>78111684558</v>
      </c>
    </row>
    <row r="60" spans="1:5" ht="18" customHeight="1">
      <c r="A60" s="146"/>
      <c r="B60" s="130" t="s">
        <v>95</v>
      </c>
      <c r="C60" s="148" t="s">
        <v>306</v>
      </c>
      <c r="D60" s="149"/>
      <c r="E60" s="111">
        <f>E25</f>
        <v>2814816000</v>
      </c>
    </row>
    <row r="61" spans="1:5" ht="18" customHeight="1">
      <c r="A61" s="146"/>
      <c r="B61" s="130"/>
      <c r="C61" s="148" t="s">
        <v>307</v>
      </c>
      <c r="D61" s="149"/>
      <c r="E61" s="111">
        <f>E28+E48</f>
        <v>24008829955</v>
      </c>
    </row>
    <row r="62" spans="1:5" ht="18" customHeight="1">
      <c r="A62" s="146"/>
      <c r="B62" s="133"/>
      <c r="C62" s="140" t="s">
        <v>44</v>
      </c>
      <c r="D62" s="141"/>
      <c r="E62" s="111">
        <f>SUM(E60:E61)</f>
        <v>26823645955</v>
      </c>
    </row>
    <row r="63" spans="1:5" ht="18" customHeight="1">
      <c r="A63" s="136"/>
      <c r="B63" s="130" t="s">
        <v>10</v>
      </c>
      <c r="C63" s="133"/>
      <c r="D63" s="133"/>
      <c r="E63" s="111">
        <f>E59+E62</f>
        <v>104935330513</v>
      </c>
    </row>
    <row r="64" spans="1:5" ht="18" customHeight="1">
      <c r="A64" s="54" t="s">
        <v>356</v>
      </c>
      <c r="B64" s="140" t="s">
        <v>94</v>
      </c>
      <c r="C64" s="144"/>
      <c r="D64" s="141"/>
      <c r="E64" s="83">
        <v>183795000</v>
      </c>
    </row>
    <row r="65" spans="1:5" ht="18" customHeight="1">
      <c r="A65" s="145" t="s">
        <v>357</v>
      </c>
      <c r="B65" s="140" t="s">
        <v>94</v>
      </c>
      <c r="C65" s="144"/>
      <c r="D65" s="141"/>
      <c r="E65" s="111">
        <f>E59-E64</f>
        <v>77927889558</v>
      </c>
    </row>
    <row r="66" spans="1:5" ht="18" customHeight="1">
      <c r="A66" s="146"/>
      <c r="B66" s="130" t="s">
        <v>95</v>
      </c>
      <c r="C66" s="148" t="s">
        <v>306</v>
      </c>
      <c r="D66" s="149"/>
      <c r="E66" s="111">
        <f>E60</f>
        <v>2814816000</v>
      </c>
    </row>
    <row r="67" spans="1:5" ht="18" customHeight="1">
      <c r="A67" s="146"/>
      <c r="B67" s="130"/>
      <c r="C67" s="148" t="s">
        <v>307</v>
      </c>
      <c r="D67" s="149"/>
      <c r="E67" s="111">
        <f t="shared" ref="E67:E68" si="0">E61</f>
        <v>24008829955</v>
      </c>
    </row>
    <row r="68" spans="1:5" ht="18" customHeight="1">
      <c r="A68" s="146"/>
      <c r="B68" s="133"/>
      <c r="C68" s="140" t="s">
        <v>44</v>
      </c>
      <c r="D68" s="141"/>
      <c r="E68" s="111">
        <f t="shared" si="0"/>
        <v>26823645955</v>
      </c>
    </row>
    <row r="69" spans="1:5" ht="18" customHeight="1" thickBot="1">
      <c r="A69" s="147"/>
      <c r="B69" s="135" t="s">
        <v>10</v>
      </c>
      <c r="C69" s="134"/>
      <c r="D69" s="134"/>
      <c r="E69" s="115">
        <f>E65+E68</f>
        <v>104751535513</v>
      </c>
    </row>
    <row r="70" spans="1:5" ht="18" customHeight="1" thickTop="1">
      <c r="A70" s="132" t="s">
        <v>379</v>
      </c>
      <c r="B70" s="130" t="s">
        <v>94</v>
      </c>
      <c r="C70" s="131" t="s">
        <v>416</v>
      </c>
      <c r="D70" s="133"/>
      <c r="E70" s="83">
        <v>6586516788</v>
      </c>
    </row>
    <row r="71" spans="1:5" ht="18" customHeight="1">
      <c r="A71" s="130"/>
      <c r="B71" s="130"/>
      <c r="C71" s="153" t="s">
        <v>368</v>
      </c>
      <c r="D71" s="154"/>
      <c r="E71" s="111" t="s">
        <v>25</v>
      </c>
    </row>
    <row r="72" spans="1:5" ht="18" customHeight="1">
      <c r="A72" s="130"/>
      <c r="B72" s="130"/>
      <c r="C72" s="130" t="s">
        <v>44</v>
      </c>
      <c r="D72" s="133"/>
      <c r="E72" s="83">
        <f>E70</f>
        <v>6586516788</v>
      </c>
    </row>
    <row r="73" spans="1:5" ht="18" customHeight="1">
      <c r="A73" s="130"/>
      <c r="B73" s="130" t="s">
        <v>95</v>
      </c>
      <c r="C73" s="132" t="s">
        <v>96</v>
      </c>
      <c r="D73" s="15" t="s">
        <v>300</v>
      </c>
      <c r="E73" s="111" t="s">
        <v>25</v>
      </c>
    </row>
    <row r="74" spans="1:5" ht="18" customHeight="1">
      <c r="A74" s="130"/>
      <c r="B74" s="130"/>
      <c r="C74" s="132"/>
      <c r="D74" s="15" t="s">
        <v>301</v>
      </c>
      <c r="E74" s="111" t="s">
        <v>25</v>
      </c>
    </row>
    <row r="75" spans="1:5" ht="18" customHeight="1">
      <c r="A75" s="130"/>
      <c r="B75" s="130"/>
      <c r="C75" s="130"/>
      <c r="D75" s="42" t="s">
        <v>87</v>
      </c>
      <c r="E75" s="111" t="s">
        <v>25</v>
      </c>
    </row>
    <row r="76" spans="1:5" ht="18" customHeight="1">
      <c r="A76" s="130"/>
      <c r="B76" s="130"/>
      <c r="C76" s="132" t="s">
        <v>97</v>
      </c>
      <c r="D76" s="15" t="s">
        <v>300</v>
      </c>
      <c r="E76" s="83">
        <v>15290000</v>
      </c>
    </row>
    <row r="77" spans="1:5" ht="18" customHeight="1">
      <c r="A77" s="130"/>
      <c r="B77" s="130"/>
      <c r="C77" s="130"/>
      <c r="D77" s="15" t="s">
        <v>301</v>
      </c>
      <c r="E77" s="83">
        <v>18308459984</v>
      </c>
    </row>
    <row r="78" spans="1:5" ht="18" customHeight="1">
      <c r="A78" s="130"/>
      <c r="B78" s="130"/>
      <c r="C78" s="130"/>
      <c r="D78" s="42" t="s">
        <v>87</v>
      </c>
      <c r="E78" s="83">
        <f>SUM(E76:E77)</f>
        <v>18323749984</v>
      </c>
    </row>
    <row r="79" spans="1:5" ht="18" customHeight="1">
      <c r="A79" s="133"/>
      <c r="B79" s="133"/>
      <c r="C79" s="130" t="s">
        <v>44</v>
      </c>
      <c r="D79" s="133"/>
      <c r="E79" s="83">
        <f>E78</f>
        <v>18323749984</v>
      </c>
    </row>
    <row r="80" spans="1:5" ht="18" customHeight="1">
      <c r="A80" s="133"/>
      <c r="B80" s="130" t="s">
        <v>10</v>
      </c>
      <c r="C80" s="133"/>
      <c r="D80" s="133"/>
      <c r="E80" s="83">
        <f>E72+E79</f>
        <v>24910266772</v>
      </c>
    </row>
    <row r="81" spans="1:5" ht="18" customHeight="1">
      <c r="A81" s="132" t="s">
        <v>415</v>
      </c>
      <c r="B81" s="130" t="s">
        <v>94</v>
      </c>
      <c r="C81" s="131" t="s">
        <v>417</v>
      </c>
      <c r="D81" s="133"/>
      <c r="E81" s="83">
        <v>28927000</v>
      </c>
    </row>
    <row r="82" spans="1:5" ht="18" customHeight="1">
      <c r="A82" s="130"/>
      <c r="B82" s="130"/>
      <c r="C82" s="130" t="s">
        <v>44</v>
      </c>
      <c r="D82" s="133"/>
      <c r="E82" s="83">
        <f>E81</f>
        <v>28927000</v>
      </c>
    </row>
    <row r="83" spans="1:5" ht="18" customHeight="1">
      <c r="A83" s="130"/>
      <c r="B83" s="130" t="s">
        <v>95</v>
      </c>
      <c r="C83" s="132" t="s">
        <v>96</v>
      </c>
      <c r="D83" s="15"/>
      <c r="E83" s="111" t="s">
        <v>25</v>
      </c>
    </row>
    <row r="84" spans="1:5" ht="18" customHeight="1">
      <c r="A84" s="130"/>
      <c r="B84" s="130"/>
      <c r="C84" s="130"/>
      <c r="D84" s="42" t="s">
        <v>87</v>
      </c>
      <c r="E84" s="111" t="s">
        <v>25</v>
      </c>
    </row>
    <row r="85" spans="1:5" ht="18" customHeight="1">
      <c r="A85" s="130"/>
      <c r="B85" s="130"/>
      <c r="C85" s="132" t="s">
        <v>97</v>
      </c>
      <c r="D85" s="15"/>
      <c r="E85" s="111" t="s">
        <v>25</v>
      </c>
    </row>
    <row r="86" spans="1:5" ht="18" customHeight="1">
      <c r="A86" s="130"/>
      <c r="B86" s="130"/>
      <c r="C86" s="130"/>
      <c r="D86" s="42" t="s">
        <v>87</v>
      </c>
      <c r="E86" s="111" t="s">
        <v>25</v>
      </c>
    </row>
    <row r="87" spans="1:5" ht="18" customHeight="1">
      <c r="A87" s="133"/>
      <c r="B87" s="133"/>
      <c r="C87" s="130" t="s">
        <v>44</v>
      </c>
      <c r="D87" s="133"/>
      <c r="E87" s="111" t="s">
        <v>25</v>
      </c>
    </row>
    <row r="88" spans="1:5" ht="18" customHeight="1">
      <c r="A88" s="133"/>
      <c r="B88" s="130" t="s">
        <v>10</v>
      </c>
      <c r="C88" s="133"/>
      <c r="D88" s="133"/>
      <c r="E88" s="83">
        <f>E82</f>
        <v>28927000</v>
      </c>
    </row>
    <row r="89" spans="1:5" ht="18" customHeight="1">
      <c r="A89" s="132" t="s">
        <v>380</v>
      </c>
      <c r="B89" s="130" t="s">
        <v>94</v>
      </c>
      <c r="C89" s="131" t="s">
        <v>381</v>
      </c>
      <c r="D89" s="133"/>
      <c r="E89" s="83">
        <f>6291537104-4569822</f>
        <v>6286967282</v>
      </c>
    </row>
    <row r="90" spans="1:5" ht="18" customHeight="1">
      <c r="A90" s="132"/>
      <c r="B90" s="130"/>
      <c r="C90" s="131" t="s">
        <v>382</v>
      </c>
      <c r="D90" s="133"/>
      <c r="E90" s="83">
        <v>8045242915</v>
      </c>
    </row>
    <row r="91" spans="1:5" ht="18" customHeight="1">
      <c r="A91" s="132"/>
      <c r="B91" s="130"/>
      <c r="C91" s="131" t="s">
        <v>383</v>
      </c>
      <c r="D91" s="133"/>
      <c r="E91" s="83">
        <v>4566662000</v>
      </c>
    </row>
    <row r="92" spans="1:5" ht="18" customHeight="1">
      <c r="A92" s="130"/>
      <c r="B92" s="130"/>
      <c r="C92" s="130" t="s">
        <v>44</v>
      </c>
      <c r="D92" s="133"/>
      <c r="E92" s="83">
        <f>SUM(E89:E91)</f>
        <v>18898872197</v>
      </c>
    </row>
    <row r="93" spans="1:5" ht="18" customHeight="1">
      <c r="A93" s="130"/>
      <c r="B93" s="130" t="s">
        <v>95</v>
      </c>
      <c r="C93" s="132" t="s">
        <v>96</v>
      </c>
      <c r="D93" s="15"/>
      <c r="E93" s="111" t="s">
        <v>25</v>
      </c>
    </row>
    <row r="94" spans="1:5" ht="18" customHeight="1">
      <c r="A94" s="130"/>
      <c r="B94" s="130"/>
      <c r="C94" s="130"/>
      <c r="D94" s="42" t="s">
        <v>87</v>
      </c>
      <c r="E94" s="111" t="s">
        <v>25</v>
      </c>
    </row>
    <row r="95" spans="1:5" ht="18" customHeight="1">
      <c r="A95" s="130"/>
      <c r="B95" s="130"/>
      <c r="C95" s="132" t="s">
        <v>97</v>
      </c>
      <c r="D95" s="15" t="s">
        <v>300</v>
      </c>
      <c r="E95" s="83">
        <v>7371383365</v>
      </c>
    </row>
    <row r="96" spans="1:5" ht="18" customHeight="1">
      <c r="A96" s="130"/>
      <c r="B96" s="130"/>
      <c r="C96" s="130"/>
      <c r="D96" s="15" t="s">
        <v>301</v>
      </c>
      <c r="E96" s="83">
        <v>4373027369</v>
      </c>
    </row>
    <row r="97" spans="1:5" ht="18" customHeight="1">
      <c r="A97" s="130"/>
      <c r="B97" s="130"/>
      <c r="C97" s="130"/>
      <c r="D97" s="42" t="s">
        <v>87</v>
      </c>
      <c r="E97" s="83">
        <f>SUM(E95:E96)</f>
        <v>11744410734</v>
      </c>
    </row>
    <row r="98" spans="1:5" ht="18" customHeight="1">
      <c r="A98" s="133"/>
      <c r="B98" s="133"/>
      <c r="C98" s="130" t="s">
        <v>44</v>
      </c>
      <c r="D98" s="133"/>
      <c r="E98" s="83">
        <f>E97</f>
        <v>11744410734</v>
      </c>
    </row>
    <row r="99" spans="1:5" ht="18" customHeight="1">
      <c r="A99" s="133"/>
      <c r="B99" s="130" t="s">
        <v>10</v>
      </c>
      <c r="C99" s="133"/>
      <c r="D99" s="133"/>
      <c r="E99" s="83">
        <f>E92+E98</f>
        <v>30643282931</v>
      </c>
    </row>
    <row r="100" spans="1:5" ht="18" customHeight="1">
      <c r="A100" s="132" t="s">
        <v>418</v>
      </c>
      <c r="B100" s="130" t="s">
        <v>94</v>
      </c>
      <c r="C100" s="131" t="s">
        <v>384</v>
      </c>
      <c r="D100" s="133"/>
      <c r="E100" s="83">
        <f>3877493919-766406</f>
        <v>3876727513</v>
      </c>
    </row>
    <row r="101" spans="1:5" ht="18" customHeight="1">
      <c r="A101" s="132"/>
      <c r="B101" s="130"/>
      <c r="C101" s="131" t="s">
        <v>383</v>
      </c>
      <c r="D101" s="133"/>
      <c r="E101" s="83">
        <v>4103946000</v>
      </c>
    </row>
    <row r="102" spans="1:5" ht="18" customHeight="1">
      <c r="A102" s="130"/>
      <c r="B102" s="130"/>
      <c r="C102" s="130" t="s">
        <v>44</v>
      </c>
      <c r="D102" s="133"/>
      <c r="E102" s="83">
        <f>SUM(E100:E101)</f>
        <v>7980673513</v>
      </c>
    </row>
    <row r="103" spans="1:5" ht="18" customHeight="1">
      <c r="A103" s="130"/>
      <c r="B103" s="130" t="s">
        <v>95</v>
      </c>
      <c r="C103" s="132" t="s">
        <v>96</v>
      </c>
      <c r="D103" s="15" t="s">
        <v>430</v>
      </c>
      <c r="E103" s="111" t="s">
        <v>25</v>
      </c>
    </row>
    <row r="104" spans="1:5" ht="18" customHeight="1">
      <c r="A104" s="130"/>
      <c r="B104" s="130"/>
      <c r="C104" s="130"/>
      <c r="D104" s="42" t="s">
        <v>87</v>
      </c>
      <c r="E104" s="111" t="s">
        <v>25</v>
      </c>
    </row>
    <row r="105" spans="1:5" ht="18" customHeight="1">
      <c r="A105" s="130"/>
      <c r="B105" s="130"/>
      <c r="C105" s="132" t="s">
        <v>97</v>
      </c>
      <c r="D105" s="15"/>
      <c r="E105" s="111" t="s">
        <v>25</v>
      </c>
    </row>
    <row r="106" spans="1:5" ht="18" customHeight="1">
      <c r="A106" s="130"/>
      <c r="B106" s="130"/>
      <c r="C106" s="130"/>
      <c r="D106" s="42" t="s">
        <v>87</v>
      </c>
      <c r="E106" s="111" t="s">
        <v>25</v>
      </c>
    </row>
    <row r="107" spans="1:5" ht="18" customHeight="1">
      <c r="A107" s="133"/>
      <c r="B107" s="133"/>
      <c r="C107" s="130" t="s">
        <v>44</v>
      </c>
      <c r="D107" s="133"/>
      <c r="E107" s="111" t="s">
        <v>25</v>
      </c>
    </row>
    <row r="108" spans="1:5" ht="18" customHeight="1">
      <c r="A108" s="133"/>
      <c r="B108" s="130" t="s">
        <v>10</v>
      </c>
      <c r="C108" s="133"/>
      <c r="D108" s="133"/>
      <c r="E108" s="83">
        <f>E102</f>
        <v>7980673513</v>
      </c>
    </row>
    <row r="109" spans="1:5" ht="18" customHeight="1">
      <c r="A109" s="132" t="s">
        <v>387</v>
      </c>
      <c r="B109" s="130" t="s">
        <v>94</v>
      </c>
      <c r="C109" s="131" t="s">
        <v>393</v>
      </c>
      <c r="D109" s="133"/>
      <c r="E109" s="83">
        <v>183750605</v>
      </c>
    </row>
    <row r="110" spans="1:5" ht="18" customHeight="1">
      <c r="A110" s="132"/>
      <c r="B110" s="130"/>
      <c r="C110" s="131" t="s">
        <v>388</v>
      </c>
      <c r="D110" s="133"/>
      <c r="E110" s="83">
        <v>462732613</v>
      </c>
    </row>
    <row r="111" spans="1:5" ht="18" customHeight="1">
      <c r="A111" s="132"/>
      <c r="B111" s="130"/>
      <c r="C111" s="131" t="s">
        <v>420</v>
      </c>
      <c r="D111" s="133"/>
      <c r="E111" s="83">
        <v>109551000</v>
      </c>
    </row>
    <row r="112" spans="1:5" ht="18" customHeight="1">
      <c r="A112" s="132"/>
      <c r="B112" s="130"/>
      <c r="C112" s="131" t="s">
        <v>385</v>
      </c>
      <c r="D112" s="133"/>
      <c r="E112" s="83">
        <v>88735000</v>
      </c>
    </row>
    <row r="113" spans="1:5" ht="18" customHeight="1">
      <c r="A113" s="130"/>
      <c r="B113" s="130"/>
      <c r="C113" s="130" t="s">
        <v>44</v>
      </c>
      <c r="D113" s="133"/>
      <c r="E113" s="83">
        <f>SUM(E109:E112)</f>
        <v>844769218</v>
      </c>
    </row>
    <row r="114" spans="1:5" ht="18" customHeight="1">
      <c r="A114" s="130"/>
      <c r="B114" s="130" t="s">
        <v>95</v>
      </c>
      <c r="C114" s="132" t="s">
        <v>96</v>
      </c>
      <c r="D114" s="15" t="s">
        <v>294</v>
      </c>
      <c r="E114" s="111" t="s">
        <v>25</v>
      </c>
    </row>
    <row r="115" spans="1:5" ht="18" customHeight="1">
      <c r="A115" s="130"/>
      <c r="B115" s="130"/>
      <c r="C115" s="130"/>
      <c r="D115" s="42" t="s">
        <v>87</v>
      </c>
      <c r="E115" s="111" t="s">
        <v>25</v>
      </c>
    </row>
    <row r="116" spans="1:5" ht="18" customHeight="1">
      <c r="A116" s="130"/>
      <c r="B116" s="130"/>
      <c r="C116" s="132" t="s">
        <v>97</v>
      </c>
      <c r="D116" s="15" t="s">
        <v>294</v>
      </c>
      <c r="E116" s="111" t="s">
        <v>25</v>
      </c>
    </row>
    <row r="117" spans="1:5" ht="18" customHeight="1">
      <c r="A117" s="130"/>
      <c r="B117" s="130"/>
      <c r="C117" s="130"/>
      <c r="D117" s="42" t="s">
        <v>87</v>
      </c>
      <c r="E117" s="111" t="s">
        <v>25</v>
      </c>
    </row>
    <row r="118" spans="1:5" ht="18" customHeight="1">
      <c r="A118" s="133"/>
      <c r="B118" s="133"/>
      <c r="C118" s="130" t="s">
        <v>44</v>
      </c>
      <c r="D118" s="133"/>
      <c r="E118" s="111" t="s">
        <v>25</v>
      </c>
    </row>
    <row r="119" spans="1:5" ht="18" customHeight="1">
      <c r="A119" s="133"/>
      <c r="B119" s="130" t="s">
        <v>10</v>
      </c>
      <c r="C119" s="133"/>
      <c r="D119" s="133"/>
      <c r="E119" s="83">
        <f>E113</f>
        <v>844769218</v>
      </c>
    </row>
    <row r="120" spans="1:5" ht="18" customHeight="1">
      <c r="A120" s="132" t="s">
        <v>421</v>
      </c>
      <c r="B120" s="130" t="s">
        <v>94</v>
      </c>
      <c r="C120" s="131"/>
      <c r="D120" s="133"/>
      <c r="E120" s="111" t="s">
        <v>25</v>
      </c>
    </row>
    <row r="121" spans="1:5" ht="18" customHeight="1">
      <c r="A121" s="130"/>
      <c r="B121" s="130"/>
      <c r="C121" s="130" t="s">
        <v>44</v>
      </c>
      <c r="D121" s="133"/>
      <c r="E121" s="111" t="s">
        <v>25</v>
      </c>
    </row>
    <row r="122" spans="1:5" ht="18" customHeight="1">
      <c r="A122" s="130"/>
      <c r="B122" s="130" t="s">
        <v>95</v>
      </c>
      <c r="C122" s="132" t="s">
        <v>96</v>
      </c>
      <c r="D122" s="15"/>
      <c r="E122" s="111" t="s">
        <v>25</v>
      </c>
    </row>
    <row r="123" spans="1:5" ht="18" customHeight="1">
      <c r="A123" s="130"/>
      <c r="B123" s="130"/>
      <c r="C123" s="130"/>
      <c r="D123" s="42" t="s">
        <v>87</v>
      </c>
      <c r="E123" s="111" t="s">
        <v>25</v>
      </c>
    </row>
    <row r="124" spans="1:5" ht="18" customHeight="1">
      <c r="A124" s="130"/>
      <c r="B124" s="130"/>
      <c r="C124" s="132" t="s">
        <v>97</v>
      </c>
      <c r="D124" s="15"/>
      <c r="E124" s="111" t="s">
        <v>25</v>
      </c>
    </row>
    <row r="125" spans="1:5" ht="18" customHeight="1">
      <c r="A125" s="130"/>
      <c r="B125" s="130"/>
      <c r="C125" s="130"/>
      <c r="D125" s="42" t="s">
        <v>87</v>
      </c>
      <c r="E125" s="111" t="s">
        <v>25</v>
      </c>
    </row>
    <row r="126" spans="1:5" ht="18" customHeight="1">
      <c r="A126" s="133"/>
      <c r="B126" s="133"/>
      <c r="C126" s="130" t="s">
        <v>44</v>
      </c>
      <c r="D126" s="133"/>
      <c r="E126" s="111" t="s">
        <v>25</v>
      </c>
    </row>
    <row r="127" spans="1:5" ht="18" customHeight="1">
      <c r="A127" s="133"/>
      <c r="B127" s="130" t="s">
        <v>10</v>
      </c>
      <c r="C127" s="133"/>
      <c r="D127" s="133"/>
      <c r="E127" s="111" t="s">
        <v>25</v>
      </c>
    </row>
    <row r="128" spans="1:5" ht="18" customHeight="1">
      <c r="A128" s="132" t="s">
        <v>422</v>
      </c>
      <c r="B128" s="130" t="s">
        <v>94</v>
      </c>
      <c r="C128" s="131"/>
      <c r="D128" s="133"/>
      <c r="E128" s="111" t="s">
        <v>25</v>
      </c>
    </row>
    <row r="129" spans="1:5" ht="18" customHeight="1">
      <c r="A129" s="130"/>
      <c r="B129" s="130"/>
      <c r="C129" s="130" t="s">
        <v>44</v>
      </c>
      <c r="D129" s="133"/>
      <c r="E129" s="111" t="s">
        <v>25</v>
      </c>
    </row>
    <row r="130" spans="1:5" ht="18" customHeight="1">
      <c r="A130" s="130"/>
      <c r="B130" s="130" t="s">
        <v>95</v>
      </c>
      <c r="C130" s="132" t="s">
        <v>96</v>
      </c>
      <c r="D130" s="15"/>
      <c r="E130" s="111" t="s">
        <v>25</v>
      </c>
    </row>
    <row r="131" spans="1:5" ht="18" customHeight="1">
      <c r="A131" s="130"/>
      <c r="B131" s="130"/>
      <c r="C131" s="130"/>
      <c r="D131" s="42" t="s">
        <v>87</v>
      </c>
      <c r="E131" s="111" t="s">
        <v>25</v>
      </c>
    </row>
    <row r="132" spans="1:5" ht="18" customHeight="1">
      <c r="A132" s="130"/>
      <c r="B132" s="130"/>
      <c r="C132" s="132" t="s">
        <v>97</v>
      </c>
      <c r="D132" s="15"/>
      <c r="E132" s="111" t="s">
        <v>25</v>
      </c>
    </row>
    <row r="133" spans="1:5" ht="18" customHeight="1">
      <c r="A133" s="130"/>
      <c r="B133" s="130"/>
      <c r="C133" s="130"/>
      <c r="D133" s="42" t="s">
        <v>87</v>
      </c>
      <c r="E133" s="111" t="s">
        <v>25</v>
      </c>
    </row>
    <row r="134" spans="1:5" ht="18" customHeight="1">
      <c r="A134" s="133"/>
      <c r="B134" s="133"/>
      <c r="C134" s="130" t="s">
        <v>44</v>
      </c>
      <c r="D134" s="133"/>
      <c r="E134" s="111" t="s">
        <v>25</v>
      </c>
    </row>
    <row r="135" spans="1:5" ht="18" customHeight="1">
      <c r="A135" s="133"/>
      <c r="B135" s="130" t="s">
        <v>10</v>
      </c>
      <c r="C135" s="133"/>
      <c r="D135" s="133"/>
      <c r="E135" s="111" t="s">
        <v>25</v>
      </c>
    </row>
    <row r="136" spans="1:5" ht="18" customHeight="1">
      <c r="A136" s="132" t="s">
        <v>449</v>
      </c>
      <c r="B136" s="130" t="s">
        <v>355</v>
      </c>
      <c r="C136" s="131" t="s">
        <v>389</v>
      </c>
      <c r="D136" s="133"/>
      <c r="E136" s="83">
        <v>4199844521</v>
      </c>
    </row>
    <row r="137" spans="1:5" ht="18" customHeight="1">
      <c r="A137" s="132"/>
      <c r="B137" s="130"/>
      <c r="C137" s="131" t="s">
        <v>394</v>
      </c>
      <c r="D137" s="133"/>
      <c r="E137" s="83">
        <v>1226145000</v>
      </c>
    </row>
    <row r="138" spans="1:5" ht="18" customHeight="1">
      <c r="A138" s="130"/>
      <c r="B138" s="130"/>
      <c r="C138" s="130" t="s">
        <v>44</v>
      </c>
      <c r="D138" s="133"/>
      <c r="E138" s="83">
        <f>SUM(E136:E137)</f>
        <v>5425989521</v>
      </c>
    </row>
    <row r="139" spans="1:5" ht="18" customHeight="1">
      <c r="A139" s="130"/>
      <c r="B139" s="130" t="s">
        <v>294</v>
      </c>
      <c r="C139" s="132" t="s">
        <v>96</v>
      </c>
      <c r="D139" s="15" t="s">
        <v>294</v>
      </c>
      <c r="E139" s="83">
        <v>17167000</v>
      </c>
    </row>
    <row r="140" spans="1:5" ht="18" customHeight="1">
      <c r="A140" s="130"/>
      <c r="B140" s="130"/>
      <c r="C140" s="130"/>
      <c r="D140" s="42" t="s">
        <v>87</v>
      </c>
      <c r="E140" s="83">
        <v>17167000</v>
      </c>
    </row>
    <row r="141" spans="1:5" ht="18" customHeight="1">
      <c r="A141" s="130"/>
      <c r="B141" s="130"/>
      <c r="C141" s="132" t="s">
        <v>448</v>
      </c>
      <c r="D141" s="15" t="s">
        <v>294</v>
      </c>
      <c r="E141" s="111" t="s">
        <v>25</v>
      </c>
    </row>
    <row r="142" spans="1:5" ht="18" customHeight="1">
      <c r="A142" s="130"/>
      <c r="B142" s="130"/>
      <c r="C142" s="130"/>
      <c r="D142" s="42" t="s">
        <v>87</v>
      </c>
      <c r="E142" s="111" t="s">
        <v>25</v>
      </c>
    </row>
    <row r="143" spans="1:5" ht="18" customHeight="1">
      <c r="A143" s="133"/>
      <c r="B143" s="133"/>
      <c r="C143" s="130" t="s">
        <v>44</v>
      </c>
      <c r="D143" s="133"/>
      <c r="E143" s="83">
        <f>E140</f>
        <v>17167000</v>
      </c>
    </row>
    <row r="144" spans="1:5" ht="18" customHeight="1">
      <c r="A144" s="133"/>
      <c r="B144" s="130" t="s">
        <v>10</v>
      </c>
      <c r="C144" s="133"/>
      <c r="D144" s="133"/>
      <c r="E144" s="83">
        <f>E138+E143</f>
        <v>5443156521</v>
      </c>
    </row>
    <row r="145" spans="1:5" ht="18" customHeight="1">
      <c r="A145" s="136" t="s">
        <v>423</v>
      </c>
      <c r="B145" s="137" t="s">
        <v>94</v>
      </c>
      <c r="C145" s="138" t="s">
        <v>386</v>
      </c>
      <c r="D145" s="139"/>
      <c r="E145" s="83">
        <v>26442429</v>
      </c>
    </row>
    <row r="146" spans="1:5" ht="18" customHeight="1">
      <c r="A146" s="130"/>
      <c r="B146" s="130"/>
      <c r="C146" s="130" t="s">
        <v>44</v>
      </c>
      <c r="D146" s="133"/>
      <c r="E146" s="83">
        <v>26442429</v>
      </c>
    </row>
    <row r="147" spans="1:5" ht="18" customHeight="1">
      <c r="A147" s="130"/>
      <c r="B147" s="130" t="s">
        <v>95</v>
      </c>
      <c r="C147" s="132" t="s">
        <v>96</v>
      </c>
      <c r="D147" s="15"/>
      <c r="E147" s="111" t="s">
        <v>25</v>
      </c>
    </row>
    <row r="148" spans="1:5" ht="18" customHeight="1">
      <c r="A148" s="130"/>
      <c r="B148" s="130"/>
      <c r="C148" s="130"/>
      <c r="D148" s="42" t="s">
        <v>87</v>
      </c>
      <c r="E148" s="83" t="s">
        <v>25</v>
      </c>
    </row>
    <row r="149" spans="1:5" ht="18" customHeight="1">
      <c r="A149" s="130"/>
      <c r="B149" s="130"/>
      <c r="C149" s="132" t="s">
        <v>97</v>
      </c>
      <c r="D149" s="15"/>
      <c r="E149" s="83" t="s">
        <v>25</v>
      </c>
    </row>
    <row r="150" spans="1:5" ht="18" customHeight="1">
      <c r="A150" s="130"/>
      <c r="B150" s="130"/>
      <c r="C150" s="130"/>
      <c r="D150" s="42" t="s">
        <v>87</v>
      </c>
      <c r="E150" s="83" t="s">
        <v>25</v>
      </c>
    </row>
    <row r="151" spans="1:5" ht="18" customHeight="1">
      <c r="A151" s="133"/>
      <c r="B151" s="133"/>
      <c r="C151" s="130" t="s">
        <v>44</v>
      </c>
      <c r="D151" s="133"/>
      <c r="E151" s="83" t="s">
        <v>25</v>
      </c>
    </row>
    <row r="152" spans="1:5" ht="18" customHeight="1" thickBot="1">
      <c r="A152" s="134"/>
      <c r="B152" s="135" t="s">
        <v>10</v>
      </c>
      <c r="C152" s="134"/>
      <c r="D152" s="134"/>
      <c r="E152" s="114">
        <f>E146</f>
        <v>26442429</v>
      </c>
    </row>
    <row r="153" spans="1:5" ht="18" customHeight="1" thickTop="1">
      <c r="A153" s="146" t="s">
        <v>390</v>
      </c>
      <c r="B153" s="150" t="s">
        <v>94</v>
      </c>
      <c r="C153" s="151"/>
      <c r="D153" s="152"/>
      <c r="E153" s="116">
        <f>E65+E72+E82+E92+E102+E113+E138+E146</f>
        <v>117720080224</v>
      </c>
    </row>
    <row r="154" spans="1:5" ht="18" customHeight="1">
      <c r="A154" s="146"/>
      <c r="B154" s="130" t="s">
        <v>95</v>
      </c>
      <c r="C154" s="148" t="s">
        <v>306</v>
      </c>
      <c r="D154" s="149"/>
      <c r="E154" s="117">
        <f>E66+E140</f>
        <v>2831983000</v>
      </c>
    </row>
    <row r="155" spans="1:5" ht="18" customHeight="1">
      <c r="A155" s="146"/>
      <c r="B155" s="130"/>
      <c r="C155" s="148" t="s">
        <v>307</v>
      </c>
      <c r="D155" s="149"/>
      <c r="E155" s="118">
        <f>E67+E79+E97</f>
        <v>54076990673</v>
      </c>
    </row>
    <row r="156" spans="1:5" ht="18" customHeight="1">
      <c r="A156" s="146"/>
      <c r="B156" s="133"/>
      <c r="C156" s="140" t="s">
        <v>44</v>
      </c>
      <c r="D156" s="141"/>
      <c r="E156" s="83">
        <f>SUM(E154:E155)</f>
        <v>56908973673</v>
      </c>
    </row>
    <row r="157" spans="1:5" ht="18" customHeight="1">
      <c r="A157" s="136"/>
      <c r="B157" s="130" t="s">
        <v>10</v>
      </c>
      <c r="C157" s="133"/>
      <c r="D157" s="133"/>
      <c r="E157" s="83">
        <f>E153+E156</f>
        <v>174629053897</v>
      </c>
    </row>
    <row r="158" spans="1:5" ht="18" customHeight="1">
      <c r="A158" s="54" t="s">
        <v>391</v>
      </c>
      <c r="B158" s="140" t="s">
        <v>94</v>
      </c>
      <c r="C158" s="144"/>
      <c r="D158" s="141"/>
      <c r="E158" s="83">
        <v>-17125659700</v>
      </c>
    </row>
    <row r="159" spans="1:5" ht="18" customHeight="1">
      <c r="A159" s="145" t="s">
        <v>392</v>
      </c>
      <c r="B159" s="140" t="s">
        <v>94</v>
      </c>
      <c r="C159" s="144"/>
      <c r="D159" s="141"/>
      <c r="E159" s="83">
        <f>E153+E158</f>
        <v>100594420524</v>
      </c>
    </row>
    <row r="160" spans="1:5" ht="18" customHeight="1">
      <c r="A160" s="146"/>
      <c r="B160" s="130" t="s">
        <v>95</v>
      </c>
      <c r="C160" s="148" t="s">
        <v>306</v>
      </c>
      <c r="D160" s="149"/>
      <c r="E160" s="83">
        <f>E154</f>
        <v>2831983000</v>
      </c>
    </row>
    <row r="161" spans="1:5" ht="18" customHeight="1">
      <c r="A161" s="146"/>
      <c r="B161" s="130"/>
      <c r="C161" s="148" t="s">
        <v>307</v>
      </c>
      <c r="D161" s="149"/>
      <c r="E161" s="83">
        <f t="shared" ref="E161:E162" si="1">E155</f>
        <v>54076990673</v>
      </c>
    </row>
    <row r="162" spans="1:5" ht="18" customHeight="1">
      <c r="A162" s="146"/>
      <c r="B162" s="133"/>
      <c r="C162" s="140" t="s">
        <v>44</v>
      </c>
      <c r="D162" s="141"/>
      <c r="E162" s="83">
        <f t="shared" si="1"/>
        <v>56908973673</v>
      </c>
    </row>
    <row r="163" spans="1:5" ht="18" customHeight="1" thickBot="1">
      <c r="A163" s="147"/>
      <c r="B163" s="135" t="s">
        <v>10</v>
      </c>
      <c r="C163" s="134"/>
      <c r="D163" s="134"/>
      <c r="E163" s="114">
        <f>E159+E162</f>
        <v>157503394197</v>
      </c>
    </row>
    <row r="164" spans="1:5" ht="15.5" thickTop="1"/>
  </sheetData>
  <mergeCells count="170">
    <mergeCell ref="A136:A144"/>
    <mergeCell ref="B136:B138"/>
    <mergeCell ref="C137:D137"/>
    <mergeCell ref="C138:D138"/>
    <mergeCell ref="B139:B143"/>
    <mergeCell ref="C139:C140"/>
    <mergeCell ref="C141:C142"/>
    <mergeCell ref="C143:D143"/>
    <mergeCell ref="B144:D144"/>
    <mergeCell ref="C136:D136"/>
    <mergeCell ref="B158:D158"/>
    <mergeCell ref="A159:A163"/>
    <mergeCell ref="B159:D159"/>
    <mergeCell ref="B160:B162"/>
    <mergeCell ref="C160:D160"/>
    <mergeCell ref="C161:D161"/>
    <mergeCell ref="C162:D162"/>
    <mergeCell ref="B163:D163"/>
    <mergeCell ref="A153:A157"/>
    <mergeCell ref="B153:D153"/>
    <mergeCell ref="B154:B156"/>
    <mergeCell ref="C154:D154"/>
    <mergeCell ref="C155:D155"/>
    <mergeCell ref="C156:D156"/>
    <mergeCell ref="B157:D157"/>
    <mergeCell ref="A109:A119"/>
    <mergeCell ref="B109:B113"/>
    <mergeCell ref="C109:D109"/>
    <mergeCell ref="C110:D110"/>
    <mergeCell ref="C111:D111"/>
    <mergeCell ref="C112:D112"/>
    <mergeCell ref="C113:D113"/>
    <mergeCell ref="B114:B118"/>
    <mergeCell ref="C114:C115"/>
    <mergeCell ref="C116:C117"/>
    <mergeCell ref="C118:D118"/>
    <mergeCell ref="B119:D119"/>
    <mergeCell ref="A100:A108"/>
    <mergeCell ref="B100:B102"/>
    <mergeCell ref="C100:D100"/>
    <mergeCell ref="C101:D101"/>
    <mergeCell ref="C102:D102"/>
    <mergeCell ref="B103:B107"/>
    <mergeCell ref="C103:C104"/>
    <mergeCell ref="C105:C106"/>
    <mergeCell ref="C107:D107"/>
    <mergeCell ref="B108:D108"/>
    <mergeCell ref="A89:A99"/>
    <mergeCell ref="B89:B92"/>
    <mergeCell ref="C89:D89"/>
    <mergeCell ref="C90:D90"/>
    <mergeCell ref="C91:D91"/>
    <mergeCell ref="C92:D92"/>
    <mergeCell ref="B93:B98"/>
    <mergeCell ref="C93:C94"/>
    <mergeCell ref="C95:C97"/>
    <mergeCell ref="C98:D98"/>
    <mergeCell ref="B99:D99"/>
    <mergeCell ref="A128:A135"/>
    <mergeCell ref="B128:B129"/>
    <mergeCell ref="C128:D128"/>
    <mergeCell ref="C129:D129"/>
    <mergeCell ref="B130:B134"/>
    <mergeCell ref="C130:C131"/>
    <mergeCell ref="C132:C133"/>
    <mergeCell ref="C134:D134"/>
    <mergeCell ref="B135:D135"/>
    <mergeCell ref="A81:A88"/>
    <mergeCell ref="B81:B82"/>
    <mergeCell ref="C81:D81"/>
    <mergeCell ref="C82:D82"/>
    <mergeCell ref="B83:B87"/>
    <mergeCell ref="C83:C84"/>
    <mergeCell ref="C85:C86"/>
    <mergeCell ref="C87:D87"/>
    <mergeCell ref="B88:D88"/>
    <mergeCell ref="A70:A80"/>
    <mergeCell ref="B70:B72"/>
    <mergeCell ref="C70:D70"/>
    <mergeCell ref="C72:D72"/>
    <mergeCell ref="B73:B79"/>
    <mergeCell ref="C73:C75"/>
    <mergeCell ref="C76:C78"/>
    <mergeCell ref="C79:D79"/>
    <mergeCell ref="B80:D80"/>
    <mergeCell ref="C71:D71"/>
    <mergeCell ref="B64:D64"/>
    <mergeCell ref="A65:A69"/>
    <mergeCell ref="B65:D65"/>
    <mergeCell ref="B66:B68"/>
    <mergeCell ref="C66:D66"/>
    <mergeCell ref="C67:D67"/>
    <mergeCell ref="C68:D68"/>
    <mergeCell ref="B69:D69"/>
    <mergeCell ref="A31:A40"/>
    <mergeCell ref="B31:B32"/>
    <mergeCell ref="C31:D31"/>
    <mergeCell ref="C32:D32"/>
    <mergeCell ref="C36:C38"/>
    <mergeCell ref="C39:D39"/>
    <mergeCell ref="B40:D40"/>
    <mergeCell ref="A41:A50"/>
    <mergeCell ref="B41:B42"/>
    <mergeCell ref="C41:D41"/>
    <mergeCell ref="C42:D42"/>
    <mergeCell ref="A59:A63"/>
    <mergeCell ref="B59:D59"/>
    <mergeCell ref="B60:B62"/>
    <mergeCell ref="C60:D60"/>
    <mergeCell ref="C61:D61"/>
    <mergeCell ref="C62:D62"/>
    <mergeCell ref="B63:D63"/>
    <mergeCell ref="B43:B49"/>
    <mergeCell ref="C43:C45"/>
    <mergeCell ref="C46:C48"/>
    <mergeCell ref="C49:D49"/>
    <mergeCell ref="B50:D50"/>
    <mergeCell ref="B30:D30"/>
    <mergeCell ref="C6:D6"/>
    <mergeCell ref="B33:B39"/>
    <mergeCell ref="C33:C35"/>
    <mergeCell ref="C14:D14"/>
    <mergeCell ref="A7:A30"/>
    <mergeCell ref="B7:B22"/>
    <mergeCell ref="C7:D7"/>
    <mergeCell ref="C16:D16"/>
    <mergeCell ref="C20:D20"/>
    <mergeCell ref="C21:D21"/>
    <mergeCell ref="C22:D22"/>
    <mergeCell ref="B23:B29"/>
    <mergeCell ref="C23:C25"/>
    <mergeCell ref="C15:D15"/>
    <mergeCell ref="C10:D10"/>
    <mergeCell ref="C8:D8"/>
    <mergeCell ref="C9:D9"/>
    <mergeCell ref="C11:D11"/>
    <mergeCell ref="C12:D12"/>
    <mergeCell ref="C26:C28"/>
    <mergeCell ref="C29:D29"/>
    <mergeCell ref="C13:D13"/>
    <mergeCell ref="C17:D17"/>
    <mergeCell ref="C18:D18"/>
    <mergeCell ref="C19:D19"/>
    <mergeCell ref="A120:A127"/>
    <mergeCell ref="B120:B121"/>
    <mergeCell ref="C120:D120"/>
    <mergeCell ref="C121:D121"/>
    <mergeCell ref="B122:B126"/>
    <mergeCell ref="C122:C123"/>
    <mergeCell ref="C124:C125"/>
    <mergeCell ref="C126:D126"/>
    <mergeCell ref="B127:D127"/>
    <mergeCell ref="A145:A152"/>
    <mergeCell ref="B145:B146"/>
    <mergeCell ref="C145:D145"/>
    <mergeCell ref="C146:D146"/>
    <mergeCell ref="B147:B151"/>
    <mergeCell ref="C147:C148"/>
    <mergeCell ref="C149:C150"/>
    <mergeCell ref="C151:D151"/>
    <mergeCell ref="B152:D152"/>
    <mergeCell ref="A51:A58"/>
    <mergeCell ref="B51:B52"/>
    <mergeCell ref="C51:D51"/>
    <mergeCell ref="C52:D52"/>
    <mergeCell ref="B53:B57"/>
    <mergeCell ref="C53:C54"/>
    <mergeCell ref="C55:C56"/>
    <mergeCell ref="C57:D57"/>
    <mergeCell ref="B58:D58"/>
  </mergeCells>
  <phoneticPr fontId="9"/>
  <printOptions horizontalCentered="1"/>
  <pageMargins left="0.59055118110236227" right="0.39370078740157483" top="0.39370078740157483" bottom="0.39370078740157483" header="0.19685039370078741" footer="0.19685039370078741"/>
  <pageSetup paperSize="9" scale="83" fitToHeight="0" orientation="portrait" r:id="rId1"/>
  <headerFooter>
    <oddFooter>&amp;C&amp;9&amp;P/&amp;N</oddFooter>
  </headerFooter>
  <rowBreaks count="1" manualBreakCount="1">
    <brk id="88"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CCFFFF"/>
    <pageSetUpPr fitToPage="1"/>
  </sheetPr>
  <dimension ref="A1:F11"/>
  <sheetViews>
    <sheetView zoomScaleNormal="100" workbookViewId="0">
      <selection activeCell="G11" sqref="G11"/>
    </sheetView>
  </sheetViews>
  <sheetFormatPr defaultColWidth="8.83203125" defaultRowHeight="20.25" customHeight="1"/>
  <cols>
    <col min="1" max="1" width="23.33203125" style="13" customWidth="1"/>
    <col min="2" max="6" width="17.58203125" style="13" customWidth="1"/>
    <col min="7" max="7" width="16" style="13" bestFit="1" customWidth="1"/>
    <col min="8" max="8" width="18.83203125" style="13" customWidth="1"/>
    <col min="9" max="16384" width="8.83203125" style="13"/>
  </cols>
  <sheetData>
    <row r="1" spans="1:6" ht="20.25" customHeight="1">
      <c r="A1" s="155" t="s">
        <v>336</v>
      </c>
      <c r="B1" s="156"/>
      <c r="C1" s="156"/>
      <c r="D1" s="156"/>
      <c r="E1" s="156"/>
      <c r="F1" s="156"/>
    </row>
    <row r="2" spans="1:6" ht="20.25" customHeight="1">
      <c r="A2" s="36" t="s">
        <v>403</v>
      </c>
      <c r="B2" s="36"/>
      <c r="C2" s="36"/>
      <c r="D2" s="36"/>
      <c r="E2" s="36"/>
      <c r="F2" s="13" t="s">
        <v>488</v>
      </c>
    </row>
    <row r="3" spans="1:6" ht="20.25" customHeight="1">
      <c r="A3" s="36" t="s">
        <v>375</v>
      </c>
      <c r="B3" s="36"/>
      <c r="C3" s="36"/>
      <c r="D3" s="36"/>
      <c r="E3" s="36"/>
      <c r="F3" s="17" t="s">
        <v>99</v>
      </c>
    </row>
    <row r="4" spans="1:6" ht="20.25" customHeight="1">
      <c r="A4" s="157" t="s">
        <v>69</v>
      </c>
      <c r="B4" s="159" t="s">
        <v>84</v>
      </c>
      <c r="C4" s="159" t="s">
        <v>337</v>
      </c>
      <c r="D4" s="159"/>
      <c r="E4" s="159"/>
      <c r="F4" s="159"/>
    </row>
    <row r="5" spans="1:6" ht="20.25" customHeight="1">
      <c r="A5" s="157"/>
      <c r="B5" s="159"/>
      <c r="C5" s="159" t="s">
        <v>95</v>
      </c>
      <c r="D5" s="159" t="s">
        <v>338</v>
      </c>
      <c r="E5" s="159" t="s">
        <v>94</v>
      </c>
      <c r="F5" s="159" t="s">
        <v>31</v>
      </c>
    </row>
    <row r="6" spans="1:6" ht="20.25" customHeight="1" thickBot="1">
      <c r="A6" s="158"/>
      <c r="B6" s="160"/>
      <c r="C6" s="160"/>
      <c r="D6" s="160"/>
      <c r="E6" s="160"/>
      <c r="F6" s="160"/>
    </row>
    <row r="7" spans="1:6" ht="20.25" customHeight="1" thickTop="1">
      <c r="A7" s="65" t="s">
        <v>195</v>
      </c>
      <c r="B7" s="122">
        <v>168798743729</v>
      </c>
      <c r="C7" s="122">
        <f>C11-C8</f>
        <v>51789579673</v>
      </c>
      <c r="D7" s="122">
        <f>D11-D9-D8</f>
        <v>8582600000</v>
      </c>
      <c r="E7" s="122">
        <f>E11-E9-E8</f>
        <v>74776987746</v>
      </c>
      <c r="F7" s="122">
        <f>B7-C7-D7-E7</f>
        <v>33649576310</v>
      </c>
    </row>
    <row r="8" spans="1:6" ht="20.25" customHeight="1">
      <c r="A8" s="65" t="s">
        <v>339</v>
      </c>
      <c r="B8" s="122">
        <v>29424767245</v>
      </c>
      <c r="C8" s="122">
        <v>5119394000</v>
      </c>
      <c r="D8" s="122">
        <v>3783100000</v>
      </c>
      <c r="E8" s="122">
        <f>B8-C8-D8</f>
        <v>20522273245</v>
      </c>
      <c r="F8" s="122" t="s">
        <v>25</v>
      </c>
    </row>
    <row r="9" spans="1:6" ht="20.25" customHeight="1">
      <c r="A9" s="65" t="s">
        <v>340</v>
      </c>
      <c r="B9" s="122">
        <v>5328048691</v>
      </c>
      <c r="C9" s="122" t="s">
        <v>25</v>
      </c>
      <c r="D9" s="122">
        <v>31500000</v>
      </c>
      <c r="E9" s="122">
        <f>B9-D9</f>
        <v>5296548691</v>
      </c>
      <c r="F9" s="122" t="s">
        <v>25</v>
      </c>
    </row>
    <row r="10" spans="1:6" ht="20.25" customHeight="1">
      <c r="A10" s="65" t="s">
        <v>31</v>
      </c>
      <c r="B10" s="122"/>
      <c r="C10" s="122" t="s">
        <v>25</v>
      </c>
      <c r="D10" s="122" t="s">
        <v>25</v>
      </c>
      <c r="E10" s="122" t="s">
        <v>25</v>
      </c>
      <c r="F10" s="122" t="s">
        <v>25</v>
      </c>
    </row>
    <row r="11" spans="1:6" ht="20.25" customHeight="1">
      <c r="A11" s="66" t="s">
        <v>10</v>
      </c>
      <c r="B11" s="122">
        <f>SUM(B7:B10)</f>
        <v>203551559665</v>
      </c>
      <c r="C11" s="122">
        <v>56908973673</v>
      </c>
      <c r="D11" s="122">
        <v>12397200000</v>
      </c>
      <c r="E11" s="122">
        <v>100595809682</v>
      </c>
      <c r="F11" s="122">
        <f>SUM(F7:F10)</f>
        <v>33649576310</v>
      </c>
    </row>
  </sheetData>
  <mergeCells count="8">
    <mergeCell ref="A1:F1"/>
    <mergeCell ref="A4:A6"/>
    <mergeCell ref="B4:B6"/>
    <mergeCell ref="C4:F4"/>
    <mergeCell ref="C5:C6"/>
    <mergeCell ref="D5:D6"/>
    <mergeCell ref="E5:E6"/>
    <mergeCell ref="F5:F6"/>
  </mergeCells>
  <phoneticPr fontId="9"/>
  <printOptions horizontalCentered="1"/>
  <pageMargins left="0.59055118110236227" right="0.39370078740157483" top="0.39370078740157483" bottom="0.39370078740157483" header="0.19685039370078741" footer="0.19685039370078741"/>
  <pageSetup paperSize="9" fitToHeight="0" orientation="landscape"/>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CCFFFF"/>
  </sheetPr>
  <dimension ref="A1:B12"/>
  <sheetViews>
    <sheetView workbookViewId="0">
      <selection activeCell="D8" sqref="D8"/>
    </sheetView>
  </sheetViews>
  <sheetFormatPr defaultColWidth="8.83203125" defaultRowHeight="15"/>
  <cols>
    <col min="1" max="1" width="45.58203125" style="16" customWidth="1"/>
    <col min="2" max="2" width="30.58203125" style="16" customWidth="1"/>
    <col min="3" max="16384" width="8.83203125" style="16"/>
  </cols>
  <sheetData>
    <row r="1" spans="1:2" ht="29">
      <c r="A1" s="1" t="s">
        <v>88</v>
      </c>
    </row>
    <row r="2" spans="1:2" ht="18">
      <c r="A2" s="13" t="s">
        <v>403</v>
      </c>
    </row>
    <row r="3" spans="1:2" ht="18">
      <c r="A3" s="13" t="s">
        <v>488</v>
      </c>
    </row>
    <row r="4" spans="1:2" ht="18">
      <c r="A4" s="13" t="s">
        <v>375</v>
      </c>
    </row>
    <row r="5" spans="1:2" ht="18">
      <c r="B5" s="14" t="s">
        <v>26</v>
      </c>
    </row>
    <row r="6" spans="1:2" ht="22.5" customHeight="1">
      <c r="A6" s="39" t="s">
        <v>27</v>
      </c>
      <c r="B6" s="39" t="s">
        <v>73</v>
      </c>
    </row>
    <row r="7" spans="1:2" ht="18" customHeight="1">
      <c r="A7" s="51" t="s">
        <v>341</v>
      </c>
      <c r="B7" s="37">
        <v>27906313135</v>
      </c>
    </row>
    <row r="8" spans="1:2" ht="18" customHeight="1">
      <c r="A8" s="51" t="s">
        <v>89</v>
      </c>
      <c r="B8" s="37" t="s">
        <v>25</v>
      </c>
    </row>
    <row r="9" spans="1:2" ht="18" customHeight="1">
      <c r="A9" s="51"/>
      <c r="B9" s="37"/>
    </row>
    <row r="10" spans="1:2" ht="18" customHeight="1">
      <c r="A10" s="51"/>
      <c r="B10" s="37"/>
    </row>
    <row r="11" spans="1:2" ht="18" customHeight="1">
      <c r="A11" s="51"/>
      <c r="B11" s="37"/>
    </row>
    <row r="12" spans="1:2" ht="18" customHeight="1">
      <c r="A12" s="42" t="s">
        <v>10</v>
      </c>
      <c r="B12" s="37">
        <v>27906313135</v>
      </c>
    </row>
  </sheetData>
  <phoneticPr fontId="9"/>
  <printOptions horizontalCentered="1"/>
  <pageMargins left="0.59055118110236227" right="0.39370078740157483" top="0.39370078740157483" bottom="0.39370078740157483" header="0.19685039370078741" footer="0.19685039370078741"/>
  <pageSetup paperSize="9" scale="120" fitToHeight="0" orientation="landscape"/>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3203125" defaultRowHeight="11"/>
  <cols>
    <col min="1" max="1" width="33.83203125" style="28" customWidth="1"/>
    <col min="2" max="2" width="18.83203125" style="28" customWidth="1"/>
    <col min="3" max="3" width="8.83203125" style="28" hidden="1" customWidth="1"/>
    <col min="4" max="4" width="33.83203125" style="28" customWidth="1"/>
    <col min="5" max="7" width="18.83203125" style="28" customWidth="1"/>
    <col min="8" max="16384" width="8.83203125" style="28"/>
  </cols>
  <sheetData>
    <row r="1" spans="1:5" ht="17.149999999999999" customHeight="1">
      <c r="E1" s="9" t="s">
        <v>98</v>
      </c>
    </row>
    <row r="2" spans="1:5" ht="21">
      <c r="A2" s="161" t="s">
        <v>399</v>
      </c>
      <c r="B2" s="162"/>
      <c r="C2" s="162"/>
      <c r="D2" s="162"/>
      <c r="E2" s="162"/>
    </row>
    <row r="3" spans="1:5" ht="13">
      <c r="A3" s="163" t="s">
        <v>427</v>
      </c>
      <c r="B3" s="162"/>
      <c r="C3" s="162"/>
      <c r="D3" s="162"/>
      <c r="E3" s="162"/>
    </row>
    <row r="4" spans="1:5" ht="13">
      <c r="A4" s="10" t="s">
        <v>403</v>
      </c>
    </row>
    <row r="5" spans="1:5" ht="17.149999999999999" customHeight="1">
      <c r="A5" s="10" t="s">
        <v>375</v>
      </c>
      <c r="E5" s="11" t="s">
        <v>99</v>
      </c>
    </row>
    <row r="6" spans="1:5" ht="27" customHeight="1">
      <c r="A6" s="35" t="s">
        <v>100</v>
      </c>
      <c r="B6" s="35" t="s">
        <v>84</v>
      </c>
      <c r="C6" s="35"/>
      <c r="D6" s="35" t="s">
        <v>100</v>
      </c>
      <c r="E6" s="35" t="s">
        <v>84</v>
      </c>
    </row>
    <row r="7" spans="1:5" ht="17.149999999999999" customHeight="1">
      <c r="A7" s="32" t="s">
        <v>101</v>
      </c>
      <c r="B7" s="34"/>
      <c r="C7" s="34"/>
      <c r="D7" s="32" t="s">
        <v>102</v>
      </c>
      <c r="E7" s="34"/>
    </row>
    <row r="8" spans="1:5" ht="17.149999999999999" customHeight="1">
      <c r="A8" s="32" t="s">
        <v>103</v>
      </c>
      <c r="B8" s="33">
        <v>780633036046</v>
      </c>
      <c r="C8" s="34"/>
      <c r="D8" s="32" t="s">
        <v>104</v>
      </c>
      <c r="E8" s="33">
        <v>288641217085</v>
      </c>
    </row>
    <row r="9" spans="1:5" ht="17.149999999999999" customHeight="1">
      <c r="A9" s="32" t="s">
        <v>105</v>
      </c>
      <c r="B9" s="33">
        <v>752119691828</v>
      </c>
      <c r="C9" s="34"/>
      <c r="D9" s="32" t="s">
        <v>106</v>
      </c>
      <c r="E9" s="33">
        <v>179337358292</v>
      </c>
    </row>
    <row r="10" spans="1:5" ht="17.149999999999999" customHeight="1">
      <c r="A10" s="32" t="s">
        <v>107</v>
      </c>
      <c r="B10" s="33">
        <v>197900573626</v>
      </c>
      <c r="C10" s="34"/>
      <c r="D10" s="32" t="s">
        <v>108</v>
      </c>
      <c r="E10" s="33" t="s">
        <v>25</v>
      </c>
    </row>
    <row r="11" spans="1:5" ht="17.149999999999999" customHeight="1">
      <c r="A11" s="32" t="s">
        <v>109</v>
      </c>
      <c r="B11" s="33">
        <v>68798619403</v>
      </c>
      <c r="C11" s="34"/>
      <c r="D11" s="32" t="s">
        <v>110</v>
      </c>
      <c r="E11" s="33">
        <v>22525149927</v>
      </c>
    </row>
    <row r="12" spans="1:5" ht="17.149999999999999" customHeight="1">
      <c r="A12" s="32" t="s">
        <v>111</v>
      </c>
      <c r="B12" s="33">
        <v>2570880000</v>
      </c>
      <c r="C12" s="34"/>
      <c r="D12" s="32" t="s">
        <v>112</v>
      </c>
      <c r="E12" s="33" t="s">
        <v>25</v>
      </c>
    </row>
    <row r="13" spans="1:5" ht="17.149999999999999" customHeight="1">
      <c r="A13" s="32" t="s">
        <v>113</v>
      </c>
      <c r="B13" s="33">
        <v>262692992919</v>
      </c>
      <c r="C13" s="34"/>
      <c r="D13" s="32" t="s">
        <v>114</v>
      </c>
      <c r="E13" s="33">
        <v>86778708866</v>
      </c>
    </row>
    <row r="14" spans="1:5" ht="17.149999999999999" customHeight="1">
      <c r="A14" s="32" t="s">
        <v>115</v>
      </c>
      <c r="B14" s="33">
        <v>-141858208252</v>
      </c>
      <c r="C14" s="34"/>
      <c r="D14" s="32" t="s">
        <v>116</v>
      </c>
      <c r="E14" s="33">
        <v>23360062550</v>
      </c>
    </row>
    <row r="15" spans="1:5" ht="17.149999999999999" customHeight="1">
      <c r="A15" s="32" t="s">
        <v>117</v>
      </c>
      <c r="B15" s="33">
        <v>29152753967</v>
      </c>
      <c r="C15" s="34"/>
      <c r="D15" s="32" t="s">
        <v>118</v>
      </c>
      <c r="E15" s="33">
        <v>17435386650</v>
      </c>
    </row>
    <row r="16" spans="1:5" ht="17.149999999999999" customHeight="1">
      <c r="A16" s="32" t="s">
        <v>119</v>
      </c>
      <c r="B16" s="33">
        <v>-23753918842</v>
      </c>
      <c r="C16" s="34"/>
      <c r="D16" s="32" t="s">
        <v>120</v>
      </c>
      <c r="E16" s="33">
        <v>2681577435</v>
      </c>
    </row>
    <row r="17" spans="1:5" ht="17.149999999999999" customHeight="1">
      <c r="A17" s="32" t="s">
        <v>121</v>
      </c>
      <c r="B17" s="33">
        <v>925601843</v>
      </c>
      <c r="C17" s="34"/>
      <c r="D17" s="32" t="s">
        <v>122</v>
      </c>
      <c r="E17" s="33" t="s">
        <v>25</v>
      </c>
    </row>
    <row r="18" spans="1:5" ht="17.149999999999999" customHeight="1">
      <c r="A18" s="32" t="s">
        <v>123</v>
      </c>
      <c r="B18" s="33">
        <v>-917771286</v>
      </c>
      <c r="C18" s="34"/>
      <c r="D18" s="32" t="s">
        <v>124</v>
      </c>
      <c r="E18" s="33">
        <v>110068130</v>
      </c>
    </row>
    <row r="19" spans="1:5" ht="17.149999999999999" customHeight="1">
      <c r="A19" s="32" t="s">
        <v>125</v>
      </c>
      <c r="B19" s="33" t="s">
        <v>25</v>
      </c>
      <c r="C19" s="34"/>
      <c r="D19" s="32" t="s">
        <v>126</v>
      </c>
      <c r="E19" s="33" t="s">
        <v>25</v>
      </c>
    </row>
    <row r="20" spans="1:5" ht="17.149999999999999" customHeight="1">
      <c r="A20" s="32" t="s">
        <v>127</v>
      </c>
      <c r="B20" s="33" t="s">
        <v>25</v>
      </c>
      <c r="C20" s="34"/>
      <c r="D20" s="32" t="s">
        <v>128</v>
      </c>
      <c r="E20" s="33">
        <v>1649442057</v>
      </c>
    </row>
    <row r="21" spans="1:5" ht="17.149999999999999" customHeight="1">
      <c r="A21" s="32" t="s">
        <v>129</v>
      </c>
      <c r="B21" s="33" t="s">
        <v>25</v>
      </c>
      <c r="C21" s="34"/>
      <c r="D21" s="32" t="s">
        <v>130</v>
      </c>
      <c r="E21" s="33">
        <v>1212066086</v>
      </c>
    </row>
    <row r="22" spans="1:5" ht="17.149999999999999" customHeight="1">
      <c r="A22" s="32" t="s">
        <v>131</v>
      </c>
      <c r="B22" s="33" t="s">
        <v>25</v>
      </c>
      <c r="C22" s="34"/>
      <c r="D22" s="32" t="s">
        <v>114</v>
      </c>
      <c r="E22" s="33">
        <v>271522192</v>
      </c>
    </row>
    <row r="23" spans="1:5" ht="17.149999999999999" customHeight="1">
      <c r="A23" s="32" t="s">
        <v>132</v>
      </c>
      <c r="B23" s="33" t="s">
        <v>25</v>
      </c>
      <c r="C23" s="34"/>
      <c r="D23" s="29" t="s">
        <v>133</v>
      </c>
      <c r="E23" s="30">
        <v>312001279635</v>
      </c>
    </row>
    <row r="24" spans="1:5" ht="17.149999999999999" customHeight="1">
      <c r="A24" s="32" t="s">
        <v>134</v>
      </c>
      <c r="B24" s="33" t="s">
        <v>25</v>
      </c>
      <c r="C24" s="34"/>
      <c r="D24" s="32" t="s">
        <v>135</v>
      </c>
      <c r="E24" s="34"/>
    </row>
    <row r="25" spans="1:5" ht="17.149999999999999" customHeight="1">
      <c r="A25" s="32" t="s">
        <v>136</v>
      </c>
      <c r="B25" s="33">
        <v>289623874</v>
      </c>
      <c r="C25" s="34"/>
      <c r="D25" s="32" t="s">
        <v>137</v>
      </c>
      <c r="E25" s="33">
        <v>790798602005</v>
      </c>
    </row>
    <row r="26" spans="1:5" ht="17.149999999999999" customHeight="1">
      <c r="A26" s="32" t="s">
        <v>138</v>
      </c>
      <c r="B26" s="33">
        <v>543919171930</v>
      </c>
      <c r="C26" s="34"/>
      <c r="D26" s="32" t="s">
        <v>139</v>
      </c>
      <c r="E26" s="33">
        <v>-293880908067</v>
      </c>
    </row>
    <row r="27" spans="1:5" ht="17.149999999999999" customHeight="1">
      <c r="A27" s="32" t="s">
        <v>109</v>
      </c>
      <c r="B27" s="33">
        <v>54315630077</v>
      </c>
      <c r="C27" s="34"/>
      <c r="D27" s="34"/>
      <c r="E27" s="34"/>
    </row>
    <row r="28" spans="1:5" ht="17.149999999999999" customHeight="1">
      <c r="A28" s="32" t="s">
        <v>113</v>
      </c>
      <c r="B28" s="33">
        <v>12853843029</v>
      </c>
      <c r="C28" s="34"/>
      <c r="D28" s="34"/>
      <c r="E28" s="34"/>
    </row>
    <row r="29" spans="1:5" ht="17.149999999999999" customHeight="1">
      <c r="A29" s="32" t="s">
        <v>115</v>
      </c>
      <c r="B29" s="33">
        <v>-6372243975</v>
      </c>
      <c r="C29" s="34"/>
      <c r="D29" s="34"/>
      <c r="E29" s="34"/>
    </row>
    <row r="30" spans="1:5" ht="17.149999999999999" customHeight="1">
      <c r="A30" s="32" t="s">
        <v>117</v>
      </c>
      <c r="B30" s="33">
        <v>1003148576309</v>
      </c>
      <c r="C30" s="34"/>
      <c r="D30" s="34"/>
      <c r="E30" s="34"/>
    </row>
    <row r="31" spans="1:5" ht="17.149999999999999" customHeight="1">
      <c r="A31" s="32" t="s">
        <v>119</v>
      </c>
      <c r="B31" s="33">
        <v>-528745950048</v>
      </c>
      <c r="C31" s="34"/>
      <c r="D31" s="34"/>
      <c r="E31" s="34"/>
    </row>
    <row r="32" spans="1:5" ht="17.149999999999999" customHeight="1">
      <c r="A32" s="32" t="s">
        <v>132</v>
      </c>
      <c r="B32" s="33">
        <v>4386284</v>
      </c>
      <c r="C32" s="34"/>
      <c r="D32" s="34"/>
      <c r="E32" s="34"/>
    </row>
    <row r="33" spans="1:5" ht="17.149999999999999" customHeight="1">
      <c r="A33" s="32" t="s">
        <v>134</v>
      </c>
      <c r="B33" s="33" t="s">
        <v>25</v>
      </c>
      <c r="C33" s="34"/>
      <c r="D33" s="34"/>
      <c r="E33" s="34"/>
    </row>
    <row r="34" spans="1:5" ht="17.149999999999999" customHeight="1">
      <c r="A34" s="32" t="s">
        <v>136</v>
      </c>
      <c r="B34" s="33">
        <v>8714930254</v>
      </c>
      <c r="C34" s="34"/>
      <c r="D34" s="34"/>
      <c r="E34" s="34"/>
    </row>
    <row r="35" spans="1:5" ht="17.149999999999999" customHeight="1">
      <c r="A35" s="32" t="s">
        <v>140</v>
      </c>
      <c r="B35" s="33">
        <v>53005862618</v>
      </c>
      <c r="C35" s="34"/>
      <c r="D35" s="34"/>
      <c r="E35" s="34"/>
    </row>
    <row r="36" spans="1:5" ht="17.149999999999999" customHeight="1">
      <c r="A36" s="32" t="s">
        <v>141</v>
      </c>
      <c r="B36" s="33">
        <v>-42705916346</v>
      </c>
      <c r="C36" s="34"/>
      <c r="D36" s="34"/>
      <c r="E36" s="34"/>
    </row>
    <row r="37" spans="1:5" ht="17.149999999999999" customHeight="1">
      <c r="A37" s="32" t="s">
        <v>142</v>
      </c>
      <c r="B37" s="33">
        <v>13439631417</v>
      </c>
      <c r="C37" s="34"/>
      <c r="D37" s="34"/>
      <c r="E37" s="34"/>
    </row>
    <row r="38" spans="1:5" ht="17.149999999999999" customHeight="1">
      <c r="A38" s="32" t="s">
        <v>143</v>
      </c>
      <c r="B38" s="33">
        <v>88463764</v>
      </c>
      <c r="C38" s="34"/>
      <c r="D38" s="34"/>
      <c r="E38" s="34"/>
    </row>
    <row r="39" spans="1:5" ht="17.149999999999999" customHeight="1">
      <c r="A39" s="32" t="s">
        <v>144</v>
      </c>
      <c r="B39" s="33">
        <v>13351167653</v>
      </c>
      <c r="C39" s="34"/>
      <c r="D39" s="34"/>
      <c r="E39" s="34"/>
    </row>
    <row r="40" spans="1:5" ht="17.149999999999999" customHeight="1">
      <c r="A40" s="32" t="s">
        <v>145</v>
      </c>
      <c r="B40" s="33">
        <v>15073712801</v>
      </c>
      <c r="C40" s="34"/>
      <c r="D40" s="34"/>
      <c r="E40" s="34"/>
    </row>
    <row r="41" spans="1:5" ht="17.149999999999999" customHeight="1">
      <c r="A41" s="32" t="s">
        <v>146</v>
      </c>
      <c r="B41" s="33">
        <v>2706202775</v>
      </c>
      <c r="C41" s="34"/>
      <c r="D41" s="34"/>
      <c r="E41" s="34"/>
    </row>
    <row r="42" spans="1:5" ht="17.149999999999999" customHeight="1">
      <c r="A42" s="32" t="s">
        <v>147</v>
      </c>
      <c r="B42" s="33">
        <v>300000000</v>
      </c>
      <c r="C42" s="34"/>
      <c r="D42" s="34"/>
      <c r="E42" s="34"/>
    </row>
    <row r="43" spans="1:5" ht="17.149999999999999" customHeight="1">
      <c r="A43" s="32" t="s">
        <v>148</v>
      </c>
      <c r="B43" s="33">
        <v>2406202775</v>
      </c>
      <c r="C43" s="34"/>
      <c r="D43" s="34"/>
      <c r="E43" s="34"/>
    </row>
    <row r="44" spans="1:5" ht="17.149999999999999" customHeight="1">
      <c r="A44" s="32" t="s">
        <v>132</v>
      </c>
      <c r="B44" s="33" t="s">
        <v>25</v>
      </c>
      <c r="C44" s="34"/>
      <c r="D44" s="34"/>
      <c r="E44" s="34"/>
    </row>
    <row r="45" spans="1:5" ht="17.149999999999999" customHeight="1">
      <c r="A45" s="32" t="s">
        <v>149</v>
      </c>
      <c r="B45" s="33" t="s">
        <v>25</v>
      </c>
      <c r="C45" s="34"/>
      <c r="D45" s="34"/>
      <c r="E45" s="34"/>
    </row>
    <row r="46" spans="1:5" ht="17.149999999999999" customHeight="1">
      <c r="A46" s="32" t="s">
        <v>150</v>
      </c>
      <c r="B46" s="33">
        <v>2936869946</v>
      </c>
      <c r="C46" s="34"/>
      <c r="D46" s="34"/>
      <c r="E46" s="34"/>
    </row>
    <row r="47" spans="1:5" ht="17.149999999999999" customHeight="1">
      <c r="A47" s="32" t="s">
        <v>151</v>
      </c>
      <c r="B47" s="33">
        <v>4926935</v>
      </c>
      <c r="C47" s="34"/>
      <c r="D47" s="34"/>
      <c r="E47" s="34"/>
    </row>
    <row r="48" spans="1:5" ht="17.149999999999999" customHeight="1">
      <c r="A48" s="32" t="s">
        <v>152</v>
      </c>
      <c r="B48" s="33">
        <v>9667673008</v>
      </c>
      <c r="C48" s="34"/>
      <c r="D48" s="34"/>
      <c r="E48" s="34"/>
    </row>
    <row r="49" spans="1:5" ht="17.149999999999999" customHeight="1">
      <c r="A49" s="32" t="s">
        <v>153</v>
      </c>
      <c r="B49" s="33" t="s">
        <v>25</v>
      </c>
      <c r="C49" s="34"/>
      <c r="D49" s="34"/>
      <c r="E49" s="34"/>
    </row>
    <row r="50" spans="1:5" ht="17.149999999999999" customHeight="1">
      <c r="A50" s="32" t="s">
        <v>132</v>
      </c>
      <c r="B50" s="33">
        <v>9667673008</v>
      </c>
      <c r="C50" s="34"/>
      <c r="D50" s="34"/>
      <c r="E50" s="34"/>
    </row>
    <row r="51" spans="1:5" ht="17.149999999999999" customHeight="1">
      <c r="A51" s="32" t="s">
        <v>144</v>
      </c>
      <c r="B51" s="33" t="s">
        <v>25</v>
      </c>
      <c r="C51" s="34"/>
      <c r="D51" s="34"/>
      <c r="E51" s="34"/>
    </row>
    <row r="52" spans="1:5" ht="17.149999999999999" customHeight="1">
      <c r="A52" s="32" t="s">
        <v>154</v>
      </c>
      <c r="B52" s="33">
        <v>-241959863</v>
      </c>
      <c r="C52" s="34"/>
      <c r="D52" s="34"/>
      <c r="E52" s="34"/>
    </row>
    <row r="53" spans="1:5" ht="17.149999999999999" customHeight="1">
      <c r="A53" s="32" t="s">
        <v>155</v>
      </c>
      <c r="B53" s="33">
        <v>28285937527</v>
      </c>
      <c r="C53" s="34"/>
      <c r="D53" s="34"/>
      <c r="E53" s="34"/>
    </row>
    <row r="54" spans="1:5" ht="17.149999999999999" customHeight="1">
      <c r="A54" s="32" t="s">
        <v>156</v>
      </c>
      <c r="B54" s="33">
        <v>15692808991</v>
      </c>
      <c r="C54" s="34"/>
      <c r="D54" s="34"/>
      <c r="E54" s="34"/>
    </row>
    <row r="55" spans="1:5" ht="17.149999999999999" customHeight="1">
      <c r="A55" s="32" t="s">
        <v>157</v>
      </c>
      <c r="B55" s="33">
        <v>2255229811</v>
      </c>
      <c r="C55" s="34"/>
      <c r="D55" s="34"/>
      <c r="E55" s="34"/>
    </row>
    <row r="56" spans="1:5" ht="17.149999999999999" customHeight="1">
      <c r="A56" s="32" t="s">
        <v>158</v>
      </c>
      <c r="B56" s="33" t="s">
        <v>25</v>
      </c>
      <c r="C56" s="34"/>
      <c r="D56" s="34"/>
      <c r="E56" s="34"/>
    </row>
    <row r="57" spans="1:5" ht="17.149999999999999" customHeight="1">
      <c r="A57" s="32" t="s">
        <v>159</v>
      </c>
      <c r="B57" s="33">
        <v>10165565959</v>
      </c>
      <c r="C57" s="34"/>
      <c r="D57" s="34"/>
      <c r="E57" s="34"/>
    </row>
    <row r="58" spans="1:5" ht="17.149999999999999" customHeight="1">
      <c r="A58" s="32" t="s">
        <v>160</v>
      </c>
      <c r="B58" s="33">
        <v>8658226663</v>
      </c>
      <c r="C58" s="34"/>
      <c r="D58" s="34"/>
      <c r="E58" s="34"/>
    </row>
    <row r="59" spans="1:5" ht="17.149999999999999" customHeight="1">
      <c r="A59" s="32" t="s">
        <v>161</v>
      </c>
      <c r="B59" s="33">
        <v>1507339296</v>
      </c>
      <c r="C59" s="34"/>
      <c r="D59" s="34"/>
      <c r="E59" s="34"/>
    </row>
    <row r="60" spans="1:5" ht="17.149999999999999" customHeight="1">
      <c r="A60" s="32" t="s">
        <v>162</v>
      </c>
      <c r="B60" s="33">
        <v>93450230</v>
      </c>
      <c r="C60" s="34"/>
      <c r="D60" s="34"/>
      <c r="E60" s="34"/>
    </row>
    <row r="61" spans="1:5" ht="17.149999999999999" customHeight="1">
      <c r="A61" s="32" t="s">
        <v>114</v>
      </c>
      <c r="B61" s="33">
        <v>320409092</v>
      </c>
      <c r="C61" s="34"/>
      <c r="D61" s="34"/>
      <c r="E61" s="34"/>
    </row>
    <row r="62" spans="1:5" ht="17.149999999999999" customHeight="1">
      <c r="A62" s="32" t="s">
        <v>163</v>
      </c>
      <c r="B62" s="33">
        <v>-241526556</v>
      </c>
      <c r="C62" s="34"/>
      <c r="D62" s="29" t="s">
        <v>164</v>
      </c>
      <c r="E62" s="30">
        <v>496917693938</v>
      </c>
    </row>
    <row r="63" spans="1:5" ht="17.149999999999999" customHeight="1">
      <c r="A63" s="29" t="s">
        <v>165</v>
      </c>
      <c r="B63" s="30">
        <v>808918973573</v>
      </c>
      <c r="C63" s="31"/>
      <c r="D63" s="29" t="s">
        <v>166</v>
      </c>
      <c r="E63" s="30">
        <v>808918973573</v>
      </c>
    </row>
    <row r="64" spans="1:5" ht="17.149999999999999" customHeight="1">
      <c r="A64" s="12"/>
      <c r="B64" s="12"/>
      <c r="C64" s="12"/>
      <c r="D64" s="12"/>
      <c r="E64" s="12"/>
    </row>
    <row r="65" spans="1:1">
      <c r="A65" s="3"/>
    </row>
    <row r="66" spans="1:1">
      <c r="A66" s="3"/>
    </row>
    <row r="67" spans="1:1">
      <c r="A67" s="3"/>
    </row>
  </sheetData>
  <mergeCells count="2">
    <mergeCell ref="A2:E2"/>
    <mergeCell ref="A3:E3"/>
  </mergeCells>
  <phoneticPr fontId="9"/>
  <printOptions horizontalCentered="1"/>
  <pageMargins left="0.3888888888888889" right="0.3888888888888889" top="0.3888888888888889" bottom="0.3888888888888889" header="0.19444444444444445" footer="0.19444444444444445"/>
  <pageSetup paperSize="9" scale="72"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workbookViewId="0">
      <selection sqref="A1:XFD1048576"/>
    </sheetView>
  </sheetViews>
  <sheetFormatPr defaultColWidth="8.83203125" defaultRowHeight="11"/>
  <cols>
    <col min="1" max="1" width="42.83203125" style="28" customWidth="1"/>
    <col min="2" max="3" width="8.83203125" style="28" hidden="1" customWidth="1"/>
    <col min="4" max="4" width="10.83203125" style="28" customWidth="1"/>
    <col min="5" max="5" width="15.83203125" style="28" customWidth="1"/>
    <col min="6" max="7" width="30.83203125" style="28" customWidth="1"/>
    <col min="8" max="16384" width="8.83203125" style="28"/>
  </cols>
  <sheetData>
    <row r="1" spans="1:5" ht="17.149999999999999" customHeight="1">
      <c r="E1" s="9" t="s">
        <v>167</v>
      </c>
    </row>
    <row r="2" spans="1:5" ht="21">
      <c r="A2" s="161" t="s">
        <v>402</v>
      </c>
      <c r="B2" s="162"/>
      <c r="C2" s="162"/>
      <c r="D2" s="162"/>
      <c r="E2" s="162"/>
    </row>
    <row r="3" spans="1:5" ht="13">
      <c r="A3" s="163" t="s">
        <v>428</v>
      </c>
      <c r="B3" s="162"/>
      <c r="C3" s="162"/>
      <c r="D3" s="162"/>
      <c r="E3" s="162"/>
    </row>
    <row r="4" spans="1:5" ht="13">
      <c r="A4" s="163" t="s">
        <v>429</v>
      </c>
      <c r="B4" s="162"/>
      <c r="C4" s="162"/>
      <c r="D4" s="162"/>
      <c r="E4" s="162"/>
    </row>
    <row r="5" spans="1:5" ht="13">
      <c r="A5" s="10" t="s">
        <v>403</v>
      </c>
    </row>
    <row r="6" spans="1:5" ht="17.149999999999999" customHeight="1">
      <c r="A6" s="10" t="s">
        <v>375</v>
      </c>
      <c r="E6" s="11" t="s">
        <v>99</v>
      </c>
    </row>
    <row r="7" spans="1:5" ht="27" customHeight="1">
      <c r="A7" s="167" t="s">
        <v>100</v>
      </c>
      <c r="B7" s="167"/>
      <c r="C7" s="167"/>
      <c r="D7" s="167" t="s">
        <v>84</v>
      </c>
      <c r="E7" s="167"/>
    </row>
    <row r="8" spans="1:5" ht="17.149999999999999" customHeight="1">
      <c r="A8" s="164" t="s">
        <v>168</v>
      </c>
      <c r="B8" s="164"/>
      <c r="C8" s="164"/>
      <c r="D8" s="165">
        <v>214714420507</v>
      </c>
      <c r="E8" s="166"/>
    </row>
    <row r="9" spans="1:5" ht="17.149999999999999" customHeight="1">
      <c r="A9" s="164" t="s">
        <v>169</v>
      </c>
      <c r="B9" s="164"/>
      <c r="C9" s="164"/>
      <c r="D9" s="165">
        <v>120264907693</v>
      </c>
      <c r="E9" s="166"/>
    </row>
    <row r="10" spans="1:5" ht="17.149999999999999" customHeight="1">
      <c r="A10" s="164" t="s">
        <v>170</v>
      </c>
      <c r="B10" s="164"/>
      <c r="C10" s="164"/>
      <c r="D10" s="165">
        <v>22304504862</v>
      </c>
      <c r="E10" s="166"/>
    </row>
    <row r="11" spans="1:5" ht="17.149999999999999" customHeight="1">
      <c r="A11" s="164" t="s">
        <v>171</v>
      </c>
      <c r="B11" s="164"/>
      <c r="C11" s="164"/>
      <c r="D11" s="165">
        <v>18115139529</v>
      </c>
      <c r="E11" s="166"/>
    </row>
    <row r="12" spans="1:5" ht="17.149999999999999" customHeight="1">
      <c r="A12" s="164" t="s">
        <v>172</v>
      </c>
      <c r="B12" s="164"/>
      <c r="C12" s="164"/>
      <c r="D12" s="165">
        <v>1618298057</v>
      </c>
      <c r="E12" s="166"/>
    </row>
    <row r="13" spans="1:5" ht="17.149999999999999" customHeight="1">
      <c r="A13" s="164" t="s">
        <v>173</v>
      </c>
      <c r="B13" s="164"/>
      <c r="C13" s="164"/>
      <c r="D13" s="165">
        <v>1763805883</v>
      </c>
      <c r="E13" s="166"/>
    </row>
    <row r="14" spans="1:5" ht="17.149999999999999" customHeight="1">
      <c r="A14" s="164" t="s">
        <v>132</v>
      </c>
      <c r="B14" s="164"/>
      <c r="C14" s="164"/>
      <c r="D14" s="165">
        <v>807261393</v>
      </c>
      <c r="E14" s="166"/>
    </row>
    <row r="15" spans="1:5" ht="17.149999999999999" customHeight="1">
      <c r="A15" s="164" t="s">
        <v>174</v>
      </c>
      <c r="B15" s="164"/>
      <c r="C15" s="164"/>
      <c r="D15" s="165">
        <v>64106707235</v>
      </c>
      <c r="E15" s="166"/>
    </row>
    <row r="16" spans="1:5" ht="17.149999999999999" customHeight="1">
      <c r="A16" s="164" t="s">
        <v>175</v>
      </c>
      <c r="B16" s="164"/>
      <c r="C16" s="164"/>
      <c r="D16" s="165">
        <v>31277427844</v>
      </c>
      <c r="E16" s="166"/>
    </row>
    <row r="17" spans="1:5" ht="17.149999999999999" customHeight="1">
      <c r="A17" s="164" t="s">
        <v>176</v>
      </c>
      <c r="B17" s="164"/>
      <c r="C17" s="164"/>
      <c r="D17" s="165">
        <v>2280030092</v>
      </c>
      <c r="E17" s="166"/>
    </row>
    <row r="18" spans="1:5" ht="17.149999999999999" customHeight="1">
      <c r="A18" s="164" t="s">
        <v>177</v>
      </c>
      <c r="B18" s="164"/>
      <c r="C18" s="164"/>
      <c r="D18" s="165">
        <v>30549249299</v>
      </c>
      <c r="E18" s="166"/>
    </row>
    <row r="19" spans="1:5" ht="17.149999999999999" customHeight="1">
      <c r="A19" s="164" t="s">
        <v>132</v>
      </c>
      <c r="B19" s="164"/>
      <c r="C19" s="164"/>
      <c r="D19" s="165" t="s">
        <v>25</v>
      </c>
      <c r="E19" s="166"/>
    </row>
    <row r="20" spans="1:5" ht="17.149999999999999" customHeight="1">
      <c r="A20" s="164" t="s">
        <v>178</v>
      </c>
      <c r="B20" s="164"/>
      <c r="C20" s="164"/>
      <c r="D20" s="165">
        <v>33853695596</v>
      </c>
      <c r="E20" s="166"/>
    </row>
    <row r="21" spans="1:5" ht="17.149999999999999" customHeight="1">
      <c r="A21" s="164" t="s">
        <v>179</v>
      </c>
      <c r="B21" s="164"/>
      <c r="C21" s="164"/>
      <c r="D21" s="165">
        <v>1915429274</v>
      </c>
      <c r="E21" s="166"/>
    </row>
    <row r="22" spans="1:5" ht="17.149999999999999" customHeight="1">
      <c r="A22" s="164" t="s">
        <v>180</v>
      </c>
      <c r="B22" s="164"/>
      <c r="C22" s="164"/>
      <c r="D22" s="165">
        <v>306814328</v>
      </c>
      <c r="E22" s="166"/>
    </row>
    <row r="23" spans="1:5" ht="17.149999999999999" customHeight="1">
      <c r="A23" s="164" t="s">
        <v>132</v>
      </c>
      <c r="B23" s="164"/>
      <c r="C23" s="164"/>
      <c r="D23" s="165">
        <v>31631451994</v>
      </c>
      <c r="E23" s="166"/>
    </row>
    <row r="24" spans="1:5" ht="17.149999999999999" customHeight="1">
      <c r="A24" s="164" t="s">
        <v>181</v>
      </c>
      <c r="B24" s="164"/>
      <c r="C24" s="164"/>
      <c r="D24" s="165">
        <v>94449512814</v>
      </c>
      <c r="E24" s="166"/>
    </row>
    <row r="25" spans="1:5" ht="17.149999999999999" customHeight="1">
      <c r="A25" s="164" t="s">
        <v>182</v>
      </c>
      <c r="B25" s="164"/>
      <c r="C25" s="164"/>
      <c r="D25" s="165">
        <v>28587020244</v>
      </c>
      <c r="E25" s="166"/>
    </row>
    <row r="26" spans="1:5" ht="17.149999999999999" customHeight="1">
      <c r="A26" s="164" t="s">
        <v>183</v>
      </c>
      <c r="B26" s="164"/>
      <c r="C26" s="164"/>
      <c r="D26" s="165">
        <v>65773838367</v>
      </c>
      <c r="E26" s="166"/>
    </row>
    <row r="27" spans="1:5" ht="17.149999999999999" customHeight="1">
      <c r="A27" s="164" t="s">
        <v>184</v>
      </c>
      <c r="B27" s="164"/>
      <c r="C27" s="164"/>
      <c r="D27" s="165" t="s">
        <v>25</v>
      </c>
      <c r="E27" s="166"/>
    </row>
    <row r="28" spans="1:5" ht="17.149999999999999" customHeight="1">
      <c r="A28" s="164" t="s">
        <v>144</v>
      </c>
      <c r="B28" s="164"/>
      <c r="C28" s="164"/>
      <c r="D28" s="165">
        <v>88654203</v>
      </c>
      <c r="E28" s="166"/>
    </row>
    <row r="29" spans="1:5" ht="17.149999999999999" customHeight="1">
      <c r="A29" s="164" t="s">
        <v>185</v>
      </c>
      <c r="B29" s="164"/>
      <c r="C29" s="164"/>
      <c r="D29" s="165">
        <v>54114527307</v>
      </c>
      <c r="E29" s="166"/>
    </row>
    <row r="30" spans="1:5" ht="17.149999999999999" customHeight="1">
      <c r="A30" s="164" t="s">
        <v>186</v>
      </c>
      <c r="B30" s="164"/>
      <c r="C30" s="164"/>
      <c r="D30" s="165">
        <v>52012606135</v>
      </c>
      <c r="E30" s="166"/>
    </row>
    <row r="31" spans="1:5" ht="17.149999999999999" customHeight="1">
      <c r="A31" s="164" t="s">
        <v>114</v>
      </c>
      <c r="B31" s="164"/>
      <c r="C31" s="164"/>
      <c r="D31" s="165">
        <v>2101921172</v>
      </c>
      <c r="E31" s="166"/>
    </row>
    <row r="32" spans="1:5" ht="17.149999999999999" customHeight="1">
      <c r="A32" s="168" t="s">
        <v>187</v>
      </c>
      <c r="B32" s="168"/>
      <c r="C32" s="168"/>
      <c r="D32" s="169">
        <v>160599893200</v>
      </c>
      <c r="E32" s="170"/>
    </row>
    <row r="33" spans="1:5" ht="17.149999999999999" customHeight="1">
      <c r="A33" s="164" t="s">
        <v>188</v>
      </c>
      <c r="B33" s="164"/>
      <c r="C33" s="164"/>
      <c r="D33" s="165">
        <v>653109533</v>
      </c>
      <c r="E33" s="166"/>
    </row>
    <row r="34" spans="1:5" ht="17.149999999999999" customHeight="1">
      <c r="A34" s="164" t="s">
        <v>189</v>
      </c>
      <c r="B34" s="164"/>
      <c r="C34" s="164"/>
      <c r="D34" s="165">
        <v>117716171</v>
      </c>
      <c r="E34" s="166"/>
    </row>
    <row r="35" spans="1:5" ht="17.149999999999999" customHeight="1">
      <c r="A35" s="164" t="s">
        <v>190</v>
      </c>
      <c r="B35" s="164"/>
      <c r="C35" s="164"/>
      <c r="D35" s="165">
        <v>526754542</v>
      </c>
      <c r="E35" s="166"/>
    </row>
    <row r="36" spans="1:5" ht="17.149999999999999" customHeight="1">
      <c r="A36" s="164" t="s">
        <v>191</v>
      </c>
      <c r="B36" s="164"/>
      <c r="C36" s="164"/>
      <c r="D36" s="165" t="s">
        <v>25</v>
      </c>
      <c r="E36" s="166"/>
    </row>
    <row r="37" spans="1:5" ht="17.149999999999999" customHeight="1">
      <c r="A37" s="164" t="s">
        <v>192</v>
      </c>
      <c r="B37" s="164"/>
      <c r="C37" s="164"/>
      <c r="D37" s="165" t="s">
        <v>25</v>
      </c>
      <c r="E37" s="166"/>
    </row>
    <row r="38" spans="1:5" ht="17.149999999999999" customHeight="1">
      <c r="A38" s="164" t="s">
        <v>114</v>
      </c>
      <c r="B38" s="164"/>
      <c r="C38" s="164"/>
      <c r="D38" s="165">
        <v>8638820</v>
      </c>
      <c r="E38" s="166"/>
    </row>
    <row r="39" spans="1:5" ht="17.149999999999999" customHeight="1">
      <c r="A39" s="164" t="s">
        <v>193</v>
      </c>
      <c r="B39" s="164"/>
      <c r="C39" s="164"/>
      <c r="D39" s="165">
        <v>30085152</v>
      </c>
      <c r="E39" s="166"/>
    </row>
    <row r="40" spans="1:5" ht="17.149999999999999" customHeight="1">
      <c r="A40" s="164" t="s">
        <v>194</v>
      </c>
      <c r="B40" s="164"/>
      <c r="C40" s="164"/>
      <c r="D40" s="165">
        <v>24161682</v>
      </c>
      <c r="E40" s="166"/>
    </row>
    <row r="41" spans="1:5" ht="17.149999999999999" customHeight="1">
      <c r="A41" s="164" t="s">
        <v>114</v>
      </c>
      <c r="B41" s="164"/>
      <c r="C41" s="164"/>
      <c r="D41" s="165">
        <v>5923470</v>
      </c>
      <c r="E41" s="166"/>
    </row>
    <row r="42" spans="1:5" ht="17.149999999999999" customHeight="1">
      <c r="A42" s="168" t="s">
        <v>195</v>
      </c>
      <c r="B42" s="168"/>
      <c r="C42" s="168"/>
      <c r="D42" s="169">
        <v>161222917581</v>
      </c>
      <c r="E42" s="170"/>
    </row>
    <row r="43" spans="1:5" ht="17.149999999999999"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9"/>
  <printOptions horizontalCentered="1"/>
  <pageMargins left="0.3888888888888889" right="0.3888888888888889" top="0.3888888888888889" bottom="0.3888888888888889" header="0.19444444444444445" footer="0.1944444444444444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3203125" defaultRowHeight="11"/>
  <cols>
    <col min="1" max="1" width="30.83203125" style="28" customWidth="1"/>
    <col min="2" max="7" width="18.83203125" style="28" customWidth="1"/>
    <col min="8" max="16384" width="8.83203125" style="28"/>
  </cols>
  <sheetData>
    <row r="1" spans="1:5" ht="17.149999999999999" customHeight="1">
      <c r="E1" s="9" t="s">
        <v>196</v>
      </c>
    </row>
    <row r="2" spans="1:5" ht="21">
      <c r="A2" s="161" t="s">
        <v>401</v>
      </c>
      <c r="B2" s="162"/>
      <c r="C2" s="162"/>
      <c r="D2" s="162"/>
      <c r="E2" s="162"/>
    </row>
    <row r="3" spans="1:5" ht="13">
      <c r="A3" s="163" t="s">
        <v>428</v>
      </c>
      <c r="B3" s="162"/>
      <c r="C3" s="162"/>
      <c r="D3" s="162"/>
      <c r="E3" s="162"/>
    </row>
    <row r="4" spans="1:5" ht="13">
      <c r="A4" s="163" t="s">
        <v>429</v>
      </c>
      <c r="B4" s="162"/>
      <c r="C4" s="162"/>
      <c r="D4" s="162"/>
      <c r="E4" s="162"/>
    </row>
    <row r="5" spans="1:5" ht="13">
      <c r="A5" s="10" t="s">
        <v>403</v>
      </c>
    </row>
    <row r="6" spans="1:5" ht="17.149999999999999" customHeight="1">
      <c r="A6" s="10" t="s">
        <v>375</v>
      </c>
      <c r="E6" s="11" t="s">
        <v>99</v>
      </c>
    </row>
    <row r="7" spans="1:5" ht="27" customHeight="1">
      <c r="A7" s="35" t="s">
        <v>100</v>
      </c>
      <c r="B7" s="35" t="s">
        <v>10</v>
      </c>
      <c r="C7" s="35" t="s">
        <v>197</v>
      </c>
      <c r="D7" s="35" t="s">
        <v>198</v>
      </c>
      <c r="E7" s="35"/>
    </row>
    <row r="8" spans="1:5" ht="17.149999999999999" customHeight="1">
      <c r="A8" s="29" t="s">
        <v>199</v>
      </c>
      <c r="B8" s="30">
        <v>509502500799</v>
      </c>
      <c r="C8" s="30">
        <v>806751428467</v>
      </c>
      <c r="D8" s="30">
        <v>-297248927668</v>
      </c>
      <c r="E8" s="31"/>
    </row>
    <row r="9" spans="1:5" ht="17.149999999999999" customHeight="1">
      <c r="A9" s="32" t="s">
        <v>200</v>
      </c>
      <c r="B9" s="33">
        <v>-161222917581</v>
      </c>
      <c r="C9" s="34"/>
      <c r="D9" s="33">
        <v>-161222917581</v>
      </c>
      <c r="E9" s="34"/>
    </row>
    <row r="10" spans="1:5" ht="17.149999999999999" customHeight="1">
      <c r="A10" s="32" t="s">
        <v>201</v>
      </c>
      <c r="B10" s="33">
        <v>147295967500</v>
      </c>
      <c r="C10" s="34"/>
      <c r="D10" s="33">
        <v>147295967500</v>
      </c>
      <c r="E10" s="34"/>
    </row>
    <row r="11" spans="1:5" ht="17.149999999999999" customHeight="1">
      <c r="A11" s="32" t="s">
        <v>202</v>
      </c>
      <c r="B11" s="33">
        <v>92582230558</v>
      </c>
      <c r="C11" s="34"/>
      <c r="D11" s="33">
        <v>92582230558</v>
      </c>
      <c r="E11" s="34"/>
    </row>
    <row r="12" spans="1:5" ht="17.149999999999999" customHeight="1">
      <c r="A12" s="32" t="s">
        <v>203</v>
      </c>
      <c r="B12" s="33">
        <v>54713736942</v>
      </c>
      <c r="C12" s="34"/>
      <c r="D12" s="33">
        <v>54713736942</v>
      </c>
      <c r="E12" s="34"/>
    </row>
    <row r="13" spans="1:5" ht="17.149999999999999" customHeight="1">
      <c r="A13" s="29" t="s">
        <v>204</v>
      </c>
      <c r="B13" s="30">
        <v>-13926950081</v>
      </c>
      <c r="C13" s="31"/>
      <c r="D13" s="30">
        <v>-13926950081</v>
      </c>
      <c r="E13" s="31"/>
    </row>
    <row r="14" spans="1:5" ht="17.149999999999999" customHeight="1">
      <c r="A14" s="32" t="s">
        <v>205</v>
      </c>
      <c r="B14" s="34"/>
      <c r="C14" s="33">
        <v>-15758719914</v>
      </c>
      <c r="D14" s="33">
        <v>15758719914</v>
      </c>
      <c r="E14" s="34"/>
    </row>
    <row r="15" spans="1:5" ht="17.149999999999999" customHeight="1">
      <c r="A15" s="32" t="s">
        <v>206</v>
      </c>
      <c r="B15" s="34"/>
      <c r="C15" s="33">
        <v>18144675380</v>
      </c>
      <c r="D15" s="33">
        <v>-18144675380</v>
      </c>
      <c r="E15" s="34"/>
    </row>
    <row r="16" spans="1:5" ht="17.149999999999999" customHeight="1">
      <c r="A16" s="32" t="s">
        <v>207</v>
      </c>
      <c r="B16" s="34"/>
      <c r="C16" s="33">
        <v>-30746511639</v>
      </c>
      <c r="D16" s="33">
        <v>30746511639</v>
      </c>
      <c r="E16" s="34"/>
    </row>
    <row r="17" spans="1:5" ht="17.149999999999999" customHeight="1">
      <c r="A17" s="32" t="s">
        <v>208</v>
      </c>
      <c r="B17" s="34"/>
      <c r="C17" s="33">
        <v>1479145208</v>
      </c>
      <c r="D17" s="33">
        <v>-1479145208</v>
      </c>
      <c r="E17" s="34"/>
    </row>
    <row r="18" spans="1:5" ht="17.149999999999999" customHeight="1">
      <c r="A18" s="32" t="s">
        <v>209</v>
      </c>
      <c r="B18" s="34"/>
      <c r="C18" s="33">
        <v>-4636028863</v>
      </c>
      <c r="D18" s="33">
        <v>4636028863</v>
      </c>
      <c r="E18" s="34"/>
    </row>
    <row r="19" spans="1:5" ht="17.149999999999999" customHeight="1">
      <c r="A19" s="32" t="s">
        <v>210</v>
      </c>
      <c r="B19" s="33" t="s">
        <v>25</v>
      </c>
      <c r="C19" s="33" t="s">
        <v>25</v>
      </c>
      <c r="D19" s="34"/>
      <c r="E19" s="34"/>
    </row>
    <row r="20" spans="1:5" ht="17.149999999999999" customHeight="1">
      <c r="A20" s="32" t="s">
        <v>211</v>
      </c>
      <c r="B20" s="33">
        <v>-194106548</v>
      </c>
      <c r="C20" s="33">
        <v>-194106548</v>
      </c>
      <c r="D20" s="34"/>
      <c r="E20" s="34"/>
    </row>
    <row r="21" spans="1:5" ht="17.149999999999999" customHeight="1">
      <c r="A21" s="32" t="s">
        <v>212</v>
      </c>
      <c r="B21" s="33">
        <v>1536249768</v>
      </c>
      <c r="C21" s="33" t="s">
        <v>25</v>
      </c>
      <c r="D21" s="33">
        <v>1536249768</v>
      </c>
      <c r="E21" s="34"/>
    </row>
    <row r="22" spans="1:5" ht="17.149999999999999" customHeight="1">
      <c r="A22" s="29" t="s">
        <v>213</v>
      </c>
      <c r="B22" s="30">
        <v>-12584806861</v>
      </c>
      <c r="C22" s="30">
        <v>-15952826462</v>
      </c>
      <c r="D22" s="30">
        <v>3368019601</v>
      </c>
      <c r="E22" s="31"/>
    </row>
    <row r="23" spans="1:5" ht="17.149999999999999" customHeight="1">
      <c r="A23" s="29" t="s">
        <v>214</v>
      </c>
      <c r="B23" s="30">
        <v>496917693938</v>
      </c>
      <c r="C23" s="30">
        <v>790798602005</v>
      </c>
      <c r="D23" s="30">
        <v>-293880908067</v>
      </c>
      <c r="E23" s="31"/>
    </row>
    <row r="24" spans="1:5" ht="17.149999999999999" customHeight="1">
      <c r="A24" s="12"/>
      <c r="B24" s="12"/>
      <c r="C24" s="12"/>
      <c r="D24" s="12"/>
      <c r="E24" s="12"/>
    </row>
    <row r="25" spans="1:5">
      <c r="A25" s="3"/>
    </row>
    <row r="26" spans="1:5">
      <c r="A26" s="3"/>
    </row>
    <row r="27" spans="1:5">
      <c r="A27" s="3"/>
    </row>
  </sheetData>
  <mergeCells count="3">
    <mergeCell ref="A2:E2"/>
    <mergeCell ref="A3:E3"/>
    <mergeCell ref="A4:E4"/>
  </mergeCells>
  <phoneticPr fontId="9"/>
  <printOptions horizontalCentered="1"/>
  <pageMargins left="0.3888888888888889" right="0.3888888888888889" top="0.3888888888888889" bottom="0.3888888888888889" header="0.19444444444444445" footer="0.19444444444444445"/>
  <pageSetup paperSize="9" scale="8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FF"/>
    <pageSetUpPr fitToPage="1"/>
  </sheetPr>
  <dimension ref="A1:I27"/>
  <sheetViews>
    <sheetView view="pageBreakPreview" topLeftCell="A2" zoomScaleNormal="100" zoomScaleSheetLayoutView="100" workbookViewId="0">
      <selection activeCell="I2" sqref="I2"/>
    </sheetView>
  </sheetViews>
  <sheetFormatPr defaultColWidth="8.83203125" defaultRowHeight="11"/>
  <cols>
    <col min="1" max="1" width="24" style="55" customWidth="1"/>
    <col min="2" max="11" width="15.83203125" style="55" customWidth="1"/>
    <col min="12" max="16384" width="8.83203125" style="55"/>
  </cols>
  <sheetData>
    <row r="1" spans="1:9" ht="21">
      <c r="A1" s="123" t="s">
        <v>327</v>
      </c>
      <c r="B1" s="123"/>
      <c r="C1" s="123"/>
      <c r="D1" s="123"/>
      <c r="E1" s="123"/>
      <c r="F1" s="123"/>
      <c r="G1" s="123"/>
      <c r="H1" s="123"/>
      <c r="I1" s="123"/>
    </row>
    <row r="2" spans="1:9" ht="13">
      <c r="A2" s="56" t="s">
        <v>403</v>
      </c>
      <c r="B2" s="56"/>
      <c r="C2" s="56"/>
      <c r="D2" s="56"/>
      <c r="E2" s="56"/>
      <c r="F2" s="56"/>
      <c r="G2" s="56"/>
      <c r="H2" s="56"/>
      <c r="I2" s="57" t="s">
        <v>489</v>
      </c>
    </row>
    <row r="3" spans="1:9" ht="13">
      <c r="A3" s="56" t="s">
        <v>375</v>
      </c>
      <c r="B3" s="56"/>
      <c r="C3" s="56"/>
      <c r="D3" s="56"/>
      <c r="E3" s="56"/>
      <c r="F3" s="56"/>
      <c r="G3" s="56"/>
      <c r="H3" s="56"/>
      <c r="I3" s="56"/>
    </row>
    <row r="4" spans="1:9" ht="13">
      <c r="A4" s="56"/>
      <c r="B4" s="56"/>
      <c r="C4" s="56"/>
      <c r="D4" s="56"/>
      <c r="E4" s="56"/>
      <c r="F4" s="56"/>
      <c r="G4" s="56"/>
      <c r="H4" s="56"/>
      <c r="I4" s="57" t="s">
        <v>99</v>
      </c>
    </row>
    <row r="5" spans="1:9" ht="22">
      <c r="A5" s="58" t="s">
        <v>69</v>
      </c>
      <c r="B5" s="59" t="s">
        <v>328</v>
      </c>
      <c r="C5" s="58" t="s">
        <v>329</v>
      </c>
      <c r="D5" s="58" t="s">
        <v>330</v>
      </c>
      <c r="E5" s="58" t="s">
        <v>331</v>
      </c>
      <c r="F5" s="58" t="s">
        <v>332</v>
      </c>
      <c r="G5" s="58" t="s">
        <v>333</v>
      </c>
      <c r="H5" s="58" t="s">
        <v>334</v>
      </c>
      <c r="I5" s="58" t="s">
        <v>10</v>
      </c>
    </row>
    <row r="6" spans="1:9">
      <c r="A6" s="60" t="s">
        <v>316</v>
      </c>
      <c r="B6" s="61">
        <v>18952052536</v>
      </c>
      <c r="C6" s="61">
        <v>81001017462</v>
      </c>
      <c r="D6" s="61">
        <v>10056674719</v>
      </c>
      <c r="E6" s="61">
        <v>15923132655</v>
      </c>
      <c r="F6" s="61">
        <v>22024297900</v>
      </c>
      <c r="G6" s="61">
        <v>5738992271</v>
      </c>
      <c r="H6" s="61">
        <v>29368972645</v>
      </c>
      <c r="I6" s="61">
        <v>183065140188</v>
      </c>
    </row>
    <row r="7" spans="1:9">
      <c r="A7" s="60" t="s">
        <v>317</v>
      </c>
      <c r="B7" s="61">
        <v>12210665334</v>
      </c>
      <c r="C7" s="61">
        <v>30446891264</v>
      </c>
      <c r="D7" s="61">
        <v>4120984176</v>
      </c>
      <c r="E7" s="61">
        <v>3791665697</v>
      </c>
      <c r="F7" s="61">
        <v>5774558231</v>
      </c>
      <c r="G7" s="61">
        <v>1227284860</v>
      </c>
      <c r="H7" s="61">
        <v>11012785268</v>
      </c>
      <c r="I7" s="61">
        <v>68584834830</v>
      </c>
    </row>
    <row r="8" spans="1:9">
      <c r="A8" s="60" t="s">
        <v>318</v>
      </c>
      <c r="B8" s="61">
        <v>0</v>
      </c>
      <c r="C8" s="61">
        <v>0</v>
      </c>
      <c r="D8" s="61">
        <v>0</v>
      </c>
      <c r="E8" s="61">
        <v>0</v>
      </c>
      <c r="F8" s="61">
        <v>2570880000</v>
      </c>
      <c r="G8" s="61">
        <v>0</v>
      </c>
      <c r="H8" s="61">
        <v>0</v>
      </c>
      <c r="I8" s="61">
        <v>2570880000</v>
      </c>
    </row>
    <row r="9" spans="1:9">
      <c r="A9" s="60" t="s">
        <v>319</v>
      </c>
      <c r="B9" s="61">
        <v>5032971975</v>
      </c>
      <c r="C9" s="61">
        <v>48815486753</v>
      </c>
      <c r="D9" s="61">
        <v>5830958011</v>
      </c>
      <c r="E9" s="61">
        <v>11951737458</v>
      </c>
      <c r="F9" s="61">
        <v>11780585084</v>
      </c>
      <c r="G9" s="61">
        <v>3478720270</v>
      </c>
      <c r="H9" s="61">
        <v>17868862365</v>
      </c>
      <c r="I9" s="61">
        <v>104759321916</v>
      </c>
    </row>
    <row r="10" spans="1:9">
      <c r="A10" s="60" t="s">
        <v>320</v>
      </c>
      <c r="B10" s="61">
        <v>78995825</v>
      </c>
      <c r="C10" s="61">
        <v>1576204953</v>
      </c>
      <c r="D10" s="61">
        <v>104732532</v>
      </c>
      <c r="E10" s="61">
        <v>166216760</v>
      </c>
      <c r="F10" s="61">
        <v>1209112733</v>
      </c>
      <c r="G10" s="61">
        <v>718688781</v>
      </c>
      <c r="H10" s="61">
        <v>366575359</v>
      </c>
      <c r="I10" s="61">
        <v>4220526943</v>
      </c>
    </row>
    <row r="11" spans="1:9">
      <c r="A11" s="60" t="s">
        <v>321</v>
      </c>
      <c r="B11" s="61">
        <v>2</v>
      </c>
      <c r="C11" s="61">
        <v>0</v>
      </c>
      <c r="D11" s="61">
        <v>0</v>
      </c>
      <c r="E11" s="61">
        <v>0</v>
      </c>
      <c r="F11" s="61">
        <v>7485160</v>
      </c>
      <c r="G11" s="61">
        <v>0</v>
      </c>
      <c r="H11" s="61">
        <v>0</v>
      </c>
      <c r="I11" s="61">
        <v>7485162</v>
      </c>
    </row>
    <row r="12" spans="1:9">
      <c r="A12" s="60" t="s">
        <v>322</v>
      </c>
      <c r="B12" s="61">
        <v>0</v>
      </c>
      <c r="C12" s="61">
        <v>0</v>
      </c>
      <c r="D12" s="61">
        <v>0</v>
      </c>
      <c r="E12" s="61">
        <v>0</v>
      </c>
      <c r="F12" s="61">
        <v>0</v>
      </c>
      <c r="G12" s="61">
        <v>0</v>
      </c>
      <c r="H12" s="61">
        <v>0</v>
      </c>
      <c r="I12" s="61">
        <v>0</v>
      </c>
    </row>
    <row r="13" spans="1:9">
      <c r="A13" s="60" t="s">
        <v>323</v>
      </c>
      <c r="B13" s="61">
        <v>0</v>
      </c>
      <c r="C13" s="61">
        <v>0</v>
      </c>
      <c r="D13" s="61">
        <v>0</v>
      </c>
      <c r="E13" s="61">
        <v>0</v>
      </c>
      <c r="F13" s="61">
        <v>0</v>
      </c>
      <c r="G13" s="61">
        <v>0</v>
      </c>
      <c r="H13" s="61">
        <v>0</v>
      </c>
      <c r="I13" s="61">
        <v>0</v>
      </c>
    </row>
    <row r="14" spans="1:9">
      <c r="A14" s="60" t="s">
        <v>443</v>
      </c>
      <c r="B14" s="61">
        <v>0</v>
      </c>
      <c r="C14" s="61">
        <v>5251400</v>
      </c>
      <c r="D14" s="61">
        <v>0</v>
      </c>
      <c r="E14" s="61">
        <v>0</v>
      </c>
      <c r="F14" s="61">
        <v>0</v>
      </c>
      <c r="G14" s="61">
        <v>0</v>
      </c>
      <c r="H14" s="61">
        <v>0</v>
      </c>
      <c r="I14" s="61">
        <v>5251400</v>
      </c>
    </row>
    <row r="15" spans="1:9">
      <c r="A15" s="60" t="s">
        <v>324</v>
      </c>
      <c r="B15" s="61">
        <v>1629419400</v>
      </c>
      <c r="C15" s="61">
        <v>157183092</v>
      </c>
      <c r="D15" s="61">
        <v>0</v>
      </c>
      <c r="E15" s="61">
        <v>13512740</v>
      </c>
      <c r="F15" s="61">
        <v>681676692</v>
      </c>
      <c r="G15" s="61">
        <v>314298360</v>
      </c>
      <c r="H15" s="61">
        <v>120749653</v>
      </c>
      <c r="I15" s="61">
        <v>2916839937</v>
      </c>
    </row>
    <row r="16" spans="1:9">
      <c r="A16" s="60" t="s">
        <v>325</v>
      </c>
      <c r="B16" s="61">
        <v>462834015083</v>
      </c>
      <c r="C16" s="61">
        <v>21583152</v>
      </c>
      <c r="D16" s="61">
        <v>4172779</v>
      </c>
      <c r="E16" s="61">
        <v>128124992</v>
      </c>
      <c r="F16" s="61">
        <v>15169841581</v>
      </c>
      <c r="G16" s="61">
        <v>59985903</v>
      </c>
      <c r="H16" s="61">
        <v>1131558225</v>
      </c>
      <c r="I16" s="61">
        <v>479349281715</v>
      </c>
    </row>
    <row r="17" spans="1:9">
      <c r="A17" s="60" t="s">
        <v>317</v>
      </c>
      <c r="B17" s="61">
        <v>47817465547</v>
      </c>
      <c r="C17" s="61">
        <v>5377900</v>
      </c>
      <c r="D17" s="61">
        <v>0</v>
      </c>
      <c r="E17" s="61">
        <v>10517136</v>
      </c>
      <c r="F17" s="61">
        <v>7220907283</v>
      </c>
      <c r="G17" s="61">
        <v>59206903</v>
      </c>
      <c r="H17" s="61">
        <v>681029326</v>
      </c>
      <c r="I17" s="61">
        <v>55794504095</v>
      </c>
    </row>
    <row r="18" spans="1:9">
      <c r="A18" s="60" t="s">
        <v>319</v>
      </c>
      <c r="B18" s="61">
        <v>4813225524</v>
      </c>
      <c r="C18" s="61">
        <v>11455402</v>
      </c>
      <c r="D18" s="61">
        <v>0</v>
      </c>
      <c r="E18" s="61">
        <v>3430681</v>
      </c>
      <c r="F18" s="61">
        <v>4042942</v>
      </c>
      <c r="G18" s="61">
        <v>0</v>
      </c>
      <c r="H18" s="61">
        <v>547801</v>
      </c>
      <c r="I18" s="61">
        <v>4832702350</v>
      </c>
    </row>
    <row r="19" spans="1:9">
      <c r="A19" s="60" t="s">
        <v>320</v>
      </c>
      <c r="B19" s="61">
        <v>397655957295</v>
      </c>
      <c r="C19" s="61">
        <v>4749850</v>
      </c>
      <c r="D19" s="61">
        <v>4172779</v>
      </c>
      <c r="E19" s="61">
        <v>95919137</v>
      </c>
      <c r="F19" s="61">
        <v>7917052249</v>
      </c>
      <c r="G19" s="61">
        <v>0</v>
      </c>
      <c r="H19" s="61">
        <v>445993098</v>
      </c>
      <c r="I19" s="61">
        <v>406123844408</v>
      </c>
    </row>
    <row r="20" spans="1:9">
      <c r="A20" s="60" t="s">
        <v>443</v>
      </c>
      <c r="B20" s="61">
        <v>32954308</v>
      </c>
      <c r="C20" s="61">
        <v>0</v>
      </c>
      <c r="D20" s="61">
        <v>0</v>
      </c>
      <c r="E20" s="61">
        <v>0</v>
      </c>
      <c r="F20" s="61">
        <v>0</v>
      </c>
      <c r="G20" s="61">
        <v>0</v>
      </c>
      <c r="H20" s="61">
        <v>0</v>
      </c>
      <c r="I20" s="61">
        <v>32954308</v>
      </c>
    </row>
    <row r="21" spans="1:9">
      <c r="A21" s="60" t="s">
        <v>324</v>
      </c>
      <c r="B21" s="61">
        <v>12514412409</v>
      </c>
      <c r="C21" s="61">
        <v>0</v>
      </c>
      <c r="D21" s="61">
        <v>0</v>
      </c>
      <c r="E21" s="61">
        <v>18258038</v>
      </c>
      <c r="F21" s="61">
        <v>27839107</v>
      </c>
      <c r="G21" s="61">
        <v>779000</v>
      </c>
      <c r="H21" s="61">
        <v>3988000</v>
      </c>
      <c r="I21" s="61">
        <v>12565276554</v>
      </c>
    </row>
    <row r="22" spans="1:9">
      <c r="A22" s="60" t="s">
        <v>326</v>
      </c>
      <c r="B22" s="61">
        <v>9749161229</v>
      </c>
      <c r="C22" s="61">
        <v>221048193</v>
      </c>
      <c r="D22" s="61">
        <v>37013737</v>
      </c>
      <c r="E22" s="61">
        <v>50816634</v>
      </c>
      <c r="F22" s="61">
        <v>1819050975</v>
      </c>
      <c r="G22" s="61">
        <v>502784276</v>
      </c>
      <c r="H22" s="61">
        <v>420523616</v>
      </c>
      <c r="I22" s="61">
        <v>12800398660</v>
      </c>
    </row>
    <row r="23" spans="1:9">
      <c r="A23" s="60" t="s">
        <v>10</v>
      </c>
      <c r="B23" s="61">
        <v>491535228848</v>
      </c>
      <c r="C23" s="61">
        <v>81243648807</v>
      </c>
      <c r="D23" s="61">
        <v>10097861235</v>
      </c>
      <c r="E23" s="61">
        <v>16102074281</v>
      </c>
      <c r="F23" s="61">
        <v>39013190456</v>
      </c>
      <c r="G23" s="61">
        <v>6301762450</v>
      </c>
      <c r="H23" s="61">
        <v>30921054486</v>
      </c>
      <c r="I23" s="61">
        <v>675214820563</v>
      </c>
    </row>
    <row r="25" spans="1:9">
      <c r="A25" s="55" t="s">
        <v>479</v>
      </c>
      <c r="B25" s="55" t="s">
        <v>480</v>
      </c>
      <c r="F25" s="55" t="s">
        <v>481</v>
      </c>
    </row>
    <row r="26" spans="1:9">
      <c r="B26" s="55" t="s">
        <v>482</v>
      </c>
      <c r="F26" s="55" t="s">
        <v>483</v>
      </c>
    </row>
    <row r="27" spans="1:9">
      <c r="B27" s="55" t="s">
        <v>484</v>
      </c>
    </row>
  </sheetData>
  <mergeCells count="1">
    <mergeCell ref="A1:I1"/>
  </mergeCells>
  <phoneticPr fontId="9"/>
  <printOptions horizontalCentered="1"/>
  <pageMargins left="0.59055118110236227" right="0.39370078740157483" top="0.39370078740157483" bottom="0.39370078740157483" header="0.19685039370078741" footer="0.19685039370078741"/>
  <pageSetup paperSize="9" scale="83" fitToHeight="0" orientation="landscape" r:id="rId1"/>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3203125" defaultRowHeight="11"/>
  <cols>
    <col min="1" max="1" width="42.83203125" style="28" customWidth="1"/>
    <col min="2" max="3" width="8.83203125" style="28" hidden="1" customWidth="1"/>
    <col min="4" max="4" width="10.83203125" style="28" customWidth="1"/>
    <col min="5" max="5" width="15.83203125" style="28" customWidth="1"/>
    <col min="6" max="7" width="30.83203125" style="28" customWidth="1"/>
    <col min="8" max="16384" width="8.83203125" style="28"/>
  </cols>
  <sheetData>
    <row r="1" spans="1:5" ht="17.149999999999999" customHeight="1">
      <c r="E1" s="9" t="s">
        <v>215</v>
      </c>
    </row>
    <row r="2" spans="1:5" ht="21">
      <c r="A2" s="161" t="s">
        <v>400</v>
      </c>
      <c r="B2" s="162"/>
      <c r="C2" s="162"/>
      <c r="D2" s="162"/>
      <c r="E2" s="162"/>
    </row>
    <row r="3" spans="1:5" ht="13">
      <c r="A3" s="163" t="s">
        <v>428</v>
      </c>
      <c r="B3" s="162"/>
      <c r="C3" s="162"/>
      <c r="D3" s="162"/>
      <c r="E3" s="162"/>
    </row>
    <row r="4" spans="1:5" ht="13">
      <c r="A4" s="163" t="s">
        <v>429</v>
      </c>
      <c r="B4" s="162"/>
      <c r="C4" s="162"/>
      <c r="D4" s="162"/>
      <c r="E4" s="162"/>
    </row>
    <row r="5" spans="1:5" ht="13">
      <c r="A5" s="10" t="s">
        <v>403</v>
      </c>
    </row>
    <row r="6" spans="1:5" ht="17.149999999999999" customHeight="1">
      <c r="A6" s="10" t="s">
        <v>375</v>
      </c>
      <c r="E6" s="11" t="s">
        <v>99</v>
      </c>
    </row>
    <row r="7" spans="1:5" ht="27" customHeight="1">
      <c r="A7" s="167" t="s">
        <v>100</v>
      </c>
      <c r="B7" s="167"/>
      <c r="C7" s="167"/>
      <c r="D7" s="167" t="s">
        <v>84</v>
      </c>
      <c r="E7" s="167"/>
    </row>
    <row r="8" spans="1:5" ht="17.149999999999999" customHeight="1">
      <c r="A8" s="164" t="s">
        <v>216</v>
      </c>
      <c r="B8" s="164"/>
      <c r="C8" s="164"/>
      <c r="D8" s="166"/>
      <c r="E8" s="166"/>
    </row>
    <row r="9" spans="1:5" ht="17.149999999999999" customHeight="1">
      <c r="A9" s="164" t="s">
        <v>217</v>
      </c>
      <c r="B9" s="164"/>
      <c r="C9" s="164"/>
      <c r="D9" s="165">
        <v>184781952811</v>
      </c>
      <c r="E9" s="166"/>
    </row>
    <row r="10" spans="1:5" ht="17.149999999999999" customHeight="1">
      <c r="A10" s="164" t="s">
        <v>218</v>
      </c>
      <c r="B10" s="164"/>
      <c r="C10" s="164"/>
      <c r="D10" s="165">
        <v>88219376889</v>
      </c>
      <c r="E10" s="166"/>
    </row>
    <row r="11" spans="1:5" ht="17.149999999999999" customHeight="1">
      <c r="A11" s="164" t="s">
        <v>219</v>
      </c>
      <c r="B11" s="164"/>
      <c r="C11" s="164"/>
      <c r="D11" s="165">
        <v>20518312461</v>
      </c>
      <c r="E11" s="166"/>
    </row>
    <row r="12" spans="1:5" ht="17.149999999999999" customHeight="1">
      <c r="A12" s="164" t="s">
        <v>220</v>
      </c>
      <c r="B12" s="164"/>
      <c r="C12" s="164"/>
      <c r="D12" s="165">
        <v>34059756368</v>
      </c>
      <c r="E12" s="166"/>
    </row>
    <row r="13" spans="1:5" ht="17.149999999999999" customHeight="1">
      <c r="A13" s="164" t="s">
        <v>221</v>
      </c>
      <c r="B13" s="164"/>
      <c r="C13" s="164"/>
      <c r="D13" s="165">
        <v>1915503838</v>
      </c>
      <c r="E13" s="166"/>
    </row>
    <row r="14" spans="1:5" ht="17.149999999999999" customHeight="1">
      <c r="A14" s="164" t="s">
        <v>222</v>
      </c>
      <c r="B14" s="164"/>
      <c r="C14" s="164"/>
      <c r="D14" s="165">
        <v>31725804222</v>
      </c>
      <c r="E14" s="166"/>
    </row>
    <row r="15" spans="1:5" ht="17.149999999999999" customHeight="1">
      <c r="A15" s="164" t="s">
        <v>223</v>
      </c>
      <c r="B15" s="164"/>
      <c r="C15" s="164"/>
      <c r="D15" s="165">
        <v>96562575922</v>
      </c>
      <c r="E15" s="166"/>
    </row>
    <row r="16" spans="1:5" ht="17.149999999999999" customHeight="1">
      <c r="A16" s="164" t="s">
        <v>224</v>
      </c>
      <c r="B16" s="164"/>
      <c r="C16" s="164"/>
      <c r="D16" s="165">
        <v>30700083352</v>
      </c>
      <c r="E16" s="166"/>
    </row>
    <row r="17" spans="1:5" ht="17.149999999999999" customHeight="1">
      <c r="A17" s="164" t="s">
        <v>225</v>
      </c>
      <c r="B17" s="164"/>
      <c r="C17" s="164"/>
      <c r="D17" s="165">
        <v>65773838367</v>
      </c>
      <c r="E17" s="166"/>
    </row>
    <row r="18" spans="1:5" ht="17.149999999999999" customHeight="1">
      <c r="A18" s="164" t="s">
        <v>226</v>
      </c>
      <c r="B18" s="164"/>
      <c r="C18" s="164"/>
      <c r="D18" s="165" t="s">
        <v>25</v>
      </c>
      <c r="E18" s="166"/>
    </row>
    <row r="19" spans="1:5" ht="17.149999999999999" customHeight="1">
      <c r="A19" s="164" t="s">
        <v>222</v>
      </c>
      <c r="B19" s="164"/>
      <c r="C19" s="164"/>
      <c r="D19" s="165">
        <v>88654203</v>
      </c>
      <c r="E19" s="166"/>
    </row>
    <row r="20" spans="1:5" ht="17.149999999999999" customHeight="1">
      <c r="A20" s="164" t="s">
        <v>227</v>
      </c>
      <c r="B20" s="164"/>
      <c r="C20" s="164"/>
      <c r="D20" s="165">
        <v>198097934324</v>
      </c>
      <c r="E20" s="166"/>
    </row>
    <row r="21" spans="1:5" ht="17.149999999999999" customHeight="1">
      <c r="A21" s="164" t="s">
        <v>228</v>
      </c>
      <c r="B21" s="164"/>
      <c r="C21" s="164"/>
      <c r="D21" s="165">
        <v>92096484179</v>
      </c>
      <c r="E21" s="166"/>
    </row>
    <row r="22" spans="1:5" ht="17.149999999999999" customHeight="1">
      <c r="A22" s="164" t="s">
        <v>229</v>
      </c>
      <c r="B22" s="164"/>
      <c r="C22" s="164"/>
      <c r="D22" s="165">
        <v>51736683986</v>
      </c>
      <c r="E22" s="166"/>
    </row>
    <row r="23" spans="1:5" ht="17.149999999999999" customHeight="1">
      <c r="A23" s="164" t="s">
        <v>230</v>
      </c>
      <c r="B23" s="164"/>
      <c r="C23" s="164"/>
      <c r="D23" s="165">
        <v>52147513087</v>
      </c>
      <c r="E23" s="166"/>
    </row>
    <row r="24" spans="1:5" ht="17.149999999999999" customHeight="1">
      <c r="A24" s="164" t="s">
        <v>231</v>
      </c>
      <c r="B24" s="164"/>
      <c r="C24" s="164"/>
      <c r="D24" s="165">
        <v>2117253072</v>
      </c>
      <c r="E24" s="166"/>
    </row>
    <row r="25" spans="1:5" ht="17.149999999999999" customHeight="1">
      <c r="A25" s="164" t="s">
        <v>232</v>
      </c>
      <c r="B25" s="164"/>
      <c r="C25" s="164"/>
      <c r="D25" s="165">
        <v>510100161</v>
      </c>
      <c r="E25" s="166"/>
    </row>
    <row r="26" spans="1:5" ht="17.149999999999999" customHeight="1">
      <c r="A26" s="164" t="s">
        <v>233</v>
      </c>
      <c r="B26" s="164"/>
      <c r="C26" s="164"/>
      <c r="D26" s="165">
        <v>117716171</v>
      </c>
      <c r="E26" s="166"/>
    </row>
    <row r="27" spans="1:5" ht="17.149999999999999" customHeight="1">
      <c r="A27" s="164" t="s">
        <v>234</v>
      </c>
      <c r="B27" s="164"/>
      <c r="C27" s="164"/>
      <c r="D27" s="165">
        <v>392383990</v>
      </c>
      <c r="E27" s="166"/>
    </row>
    <row r="28" spans="1:5" ht="17.149999999999999" customHeight="1">
      <c r="A28" s="164" t="s">
        <v>235</v>
      </c>
      <c r="B28" s="164"/>
      <c r="C28" s="164"/>
      <c r="D28" s="165">
        <v>66395987</v>
      </c>
      <c r="E28" s="166"/>
    </row>
    <row r="29" spans="1:5" ht="17.149999999999999" customHeight="1">
      <c r="A29" s="168" t="s">
        <v>236</v>
      </c>
      <c r="B29" s="168"/>
      <c r="C29" s="168"/>
      <c r="D29" s="169">
        <v>12872277339</v>
      </c>
      <c r="E29" s="170"/>
    </row>
    <row r="30" spans="1:5" ht="17.149999999999999" customHeight="1">
      <c r="A30" s="164" t="s">
        <v>237</v>
      </c>
      <c r="B30" s="164"/>
      <c r="C30" s="164"/>
      <c r="D30" s="166"/>
      <c r="E30" s="166"/>
    </row>
    <row r="31" spans="1:5" ht="17.149999999999999" customHeight="1">
      <c r="A31" s="164" t="s">
        <v>238</v>
      </c>
      <c r="B31" s="164"/>
      <c r="C31" s="164"/>
      <c r="D31" s="165">
        <v>19336521046</v>
      </c>
      <c r="E31" s="166"/>
    </row>
    <row r="32" spans="1:5" ht="17.149999999999999" customHeight="1">
      <c r="A32" s="164" t="s">
        <v>308</v>
      </c>
      <c r="B32" s="164"/>
      <c r="C32" s="164"/>
      <c r="D32" s="165">
        <v>18861637773</v>
      </c>
      <c r="E32" s="166"/>
    </row>
    <row r="33" spans="1:5" ht="17.149999999999999" customHeight="1">
      <c r="A33" s="164" t="s">
        <v>239</v>
      </c>
      <c r="B33" s="164"/>
      <c r="C33" s="164"/>
      <c r="D33" s="165">
        <v>447183273</v>
      </c>
      <c r="E33" s="166"/>
    </row>
    <row r="34" spans="1:5" ht="17.149999999999999" customHeight="1">
      <c r="A34" s="164" t="s">
        <v>240</v>
      </c>
      <c r="B34" s="164"/>
      <c r="C34" s="164"/>
      <c r="D34" s="165" t="s">
        <v>25</v>
      </c>
      <c r="E34" s="166"/>
    </row>
    <row r="35" spans="1:5" ht="17.149999999999999" customHeight="1">
      <c r="A35" s="164" t="s">
        <v>241</v>
      </c>
      <c r="B35" s="164"/>
      <c r="C35" s="164"/>
      <c r="D35" s="165">
        <v>27700000</v>
      </c>
      <c r="E35" s="166"/>
    </row>
    <row r="36" spans="1:5" ht="17.149999999999999" customHeight="1">
      <c r="A36" s="164" t="s">
        <v>234</v>
      </c>
      <c r="B36" s="164"/>
      <c r="C36" s="164"/>
      <c r="D36" s="165" t="s">
        <v>25</v>
      </c>
      <c r="E36" s="166"/>
    </row>
    <row r="37" spans="1:5" ht="17.149999999999999" customHeight="1">
      <c r="A37" s="164" t="s">
        <v>242</v>
      </c>
      <c r="B37" s="164"/>
      <c r="C37" s="164"/>
      <c r="D37" s="165">
        <v>6177579401</v>
      </c>
      <c r="E37" s="166"/>
    </row>
    <row r="38" spans="1:5" ht="17.149999999999999" customHeight="1">
      <c r="A38" s="164" t="s">
        <v>229</v>
      </c>
      <c r="B38" s="164"/>
      <c r="C38" s="164"/>
      <c r="D38" s="165">
        <v>2470024030</v>
      </c>
      <c r="E38" s="166"/>
    </row>
    <row r="39" spans="1:5" ht="17.149999999999999" customHeight="1">
      <c r="A39" s="164" t="s">
        <v>243</v>
      </c>
      <c r="B39" s="164"/>
      <c r="C39" s="164"/>
      <c r="D39" s="165">
        <v>3447461769</v>
      </c>
      <c r="E39" s="166"/>
    </row>
    <row r="40" spans="1:5" ht="17.149999999999999" customHeight="1">
      <c r="A40" s="164" t="s">
        <v>244</v>
      </c>
      <c r="B40" s="164"/>
      <c r="C40" s="164"/>
      <c r="D40" s="165">
        <v>93060526</v>
      </c>
      <c r="E40" s="166"/>
    </row>
    <row r="41" spans="1:5" ht="17.149999999999999" customHeight="1">
      <c r="A41" s="164" t="s">
        <v>245</v>
      </c>
      <c r="B41" s="164"/>
      <c r="C41" s="164"/>
      <c r="D41" s="165">
        <v>35914355</v>
      </c>
      <c r="E41" s="166"/>
    </row>
    <row r="42" spans="1:5" ht="17.149999999999999" customHeight="1">
      <c r="A42" s="164" t="s">
        <v>231</v>
      </c>
      <c r="B42" s="164"/>
      <c r="C42" s="164"/>
      <c r="D42" s="165">
        <v>131118721</v>
      </c>
      <c r="E42" s="166"/>
    </row>
    <row r="43" spans="1:5" ht="17.149999999999999" customHeight="1">
      <c r="A43" s="168" t="s">
        <v>246</v>
      </c>
      <c r="B43" s="168"/>
      <c r="C43" s="168"/>
      <c r="D43" s="169">
        <v>-13158941645</v>
      </c>
      <c r="E43" s="170"/>
    </row>
    <row r="44" spans="1:5" ht="17.149999999999999" customHeight="1">
      <c r="A44" s="164" t="s">
        <v>247</v>
      </c>
      <c r="B44" s="164"/>
      <c r="C44" s="164"/>
      <c r="D44" s="166"/>
      <c r="E44" s="166"/>
    </row>
    <row r="45" spans="1:5" ht="17.149999999999999" customHeight="1">
      <c r="A45" s="164" t="s">
        <v>248</v>
      </c>
      <c r="B45" s="164"/>
      <c r="C45" s="164"/>
      <c r="D45" s="165">
        <v>17067944548</v>
      </c>
      <c r="E45" s="166"/>
    </row>
    <row r="46" spans="1:5" ht="17.149999999999999" customHeight="1">
      <c r="A46" s="164" t="s">
        <v>249</v>
      </c>
      <c r="B46" s="164"/>
      <c r="C46" s="164"/>
      <c r="D46" s="165">
        <v>17008269309</v>
      </c>
      <c r="E46" s="166"/>
    </row>
    <row r="47" spans="1:5" ht="17.149999999999999" customHeight="1">
      <c r="A47" s="164" t="s">
        <v>234</v>
      </c>
      <c r="B47" s="164"/>
      <c r="C47" s="164"/>
      <c r="D47" s="165">
        <v>59675239</v>
      </c>
      <c r="E47" s="166"/>
    </row>
    <row r="48" spans="1:5" ht="17.149999999999999" customHeight="1">
      <c r="A48" s="164" t="s">
        <v>250</v>
      </c>
      <c r="B48" s="164"/>
      <c r="C48" s="164"/>
      <c r="D48" s="165">
        <v>18029900000</v>
      </c>
      <c r="E48" s="166"/>
    </row>
    <row r="49" spans="1:5" ht="17.149999999999999" customHeight="1">
      <c r="A49" s="164" t="s">
        <v>251</v>
      </c>
      <c r="B49" s="164"/>
      <c r="C49" s="164"/>
      <c r="D49" s="165">
        <v>17985600000</v>
      </c>
      <c r="E49" s="166"/>
    </row>
    <row r="50" spans="1:5" ht="17.149999999999999" customHeight="1">
      <c r="A50" s="164" t="s">
        <v>231</v>
      </c>
      <c r="B50" s="164"/>
      <c r="C50" s="164"/>
      <c r="D50" s="165">
        <v>44300000</v>
      </c>
      <c r="E50" s="166"/>
    </row>
    <row r="51" spans="1:5" ht="17.149999999999999" customHeight="1">
      <c r="A51" s="168" t="s">
        <v>252</v>
      </c>
      <c r="B51" s="168"/>
      <c r="C51" s="168"/>
      <c r="D51" s="169">
        <v>961955452</v>
      </c>
      <c r="E51" s="170"/>
    </row>
    <row r="52" spans="1:5" ht="17.149999999999999" customHeight="1">
      <c r="A52" s="168" t="s">
        <v>253</v>
      </c>
      <c r="B52" s="168"/>
      <c r="C52" s="168"/>
      <c r="D52" s="169">
        <v>675291146</v>
      </c>
      <c r="E52" s="170"/>
    </row>
    <row r="53" spans="1:5" ht="17.149999999999999" customHeight="1">
      <c r="A53" s="168" t="s">
        <v>254</v>
      </c>
      <c r="B53" s="168"/>
      <c r="C53" s="168"/>
      <c r="D53" s="169">
        <v>13805451759</v>
      </c>
      <c r="E53" s="170"/>
    </row>
    <row r="54" spans="1:5" ht="17.149999999999999" customHeight="1">
      <c r="A54" s="168" t="s">
        <v>255</v>
      </c>
      <c r="B54" s="168"/>
      <c r="C54" s="168"/>
      <c r="D54" s="169">
        <v>14480742905</v>
      </c>
      <c r="E54" s="170"/>
    </row>
    <row r="56" spans="1:5" ht="17.149999999999999" customHeight="1">
      <c r="A56" s="168" t="s">
        <v>256</v>
      </c>
      <c r="B56" s="168"/>
      <c r="C56" s="168"/>
      <c r="D56" s="169">
        <v>1211535982</v>
      </c>
      <c r="E56" s="170"/>
    </row>
    <row r="57" spans="1:5" ht="17.149999999999999" customHeight="1">
      <c r="A57" s="168" t="s">
        <v>257</v>
      </c>
      <c r="B57" s="168"/>
      <c r="C57" s="168"/>
      <c r="D57" s="169">
        <v>530104</v>
      </c>
      <c r="E57" s="170"/>
    </row>
    <row r="58" spans="1:5" ht="17.149999999999999" customHeight="1">
      <c r="A58" s="168" t="s">
        <v>258</v>
      </c>
      <c r="B58" s="168"/>
      <c r="C58" s="168"/>
      <c r="D58" s="169">
        <v>1212066086</v>
      </c>
      <c r="E58" s="170"/>
    </row>
    <row r="59" spans="1:5" ht="17.149999999999999" customHeight="1">
      <c r="A59" s="168" t="s">
        <v>259</v>
      </c>
      <c r="B59" s="168"/>
      <c r="C59" s="168"/>
      <c r="D59" s="169">
        <v>15692808991</v>
      </c>
      <c r="E59" s="170"/>
    </row>
    <row r="60" spans="1:5" ht="17.149999999999999"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9"/>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 zoomScaleNormal="100" workbookViewId="0">
      <selection sqref="A1:XFD1048576"/>
    </sheetView>
  </sheetViews>
  <sheetFormatPr defaultRowHeight="18"/>
  <cols>
    <col min="1" max="1" width="40.08203125" bestFit="1" customWidth="1"/>
    <col min="2" max="2" width="21.33203125" bestFit="1" customWidth="1"/>
    <col min="3" max="3" width="3.33203125" bestFit="1" customWidth="1"/>
    <col min="4" max="4" width="40.08203125" bestFit="1" customWidth="1"/>
    <col min="5" max="5" width="30.25" bestFit="1" customWidth="1"/>
    <col min="6" max="7" width="17.75" style="27" customWidth="1"/>
    <col min="8" max="8" width="9" style="4"/>
    <col min="9" max="9" width="12.75" bestFit="1" customWidth="1"/>
  </cols>
  <sheetData>
    <row r="1" spans="1:8" s="4" customFormat="1" ht="30" customHeight="1">
      <c r="A1" s="188" t="s">
        <v>266</v>
      </c>
      <c r="B1" s="188"/>
      <c r="C1" s="188"/>
      <c r="D1" s="188"/>
      <c r="E1" s="19" t="s">
        <v>262</v>
      </c>
      <c r="F1" s="20" t="s">
        <v>263</v>
      </c>
      <c r="G1" s="20" t="s">
        <v>264</v>
      </c>
      <c r="H1" s="6" t="s">
        <v>265</v>
      </c>
    </row>
    <row r="2" spans="1:8">
      <c r="A2" s="171" t="s">
        <v>260</v>
      </c>
      <c r="B2" s="173" t="s">
        <v>261</v>
      </c>
      <c r="C2" s="2" t="s">
        <v>268</v>
      </c>
      <c r="D2" s="2" t="s">
        <v>272</v>
      </c>
      <c r="E2" s="2" t="s">
        <v>335</v>
      </c>
      <c r="F2" s="21" t="e">
        <f>+'1.(1)①有形固定資産の明細'!#REF!</f>
        <v>#REF!</v>
      </c>
      <c r="G2" s="21">
        <f>'貸借対照表(BS)'!$B$9</f>
        <v>752119691828</v>
      </c>
      <c r="H2" s="5" t="e">
        <f>IF(F2=G2,"○","×")</f>
        <v>#REF!</v>
      </c>
    </row>
    <row r="3" spans="1:8">
      <c r="A3" s="176"/>
      <c r="B3" s="173"/>
      <c r="C3" s="2" t="s">
        <v>269</v>
      </c>
      <c r="D3" s="2" t="s">
        <v>273</v>
      </c>
      <c r="E3" s="2" t="s">
        <v>335</v>
      </c>
      <c r="F3" s="21" t="e">
        <f>+'1.(1)②有形固定資産に係る行政目的別の明細'!#REF!</f>
        <v>#REF!</v>
      </c>
      <c r="G3" s="21">
        <f>'貸借対照表(BS)'!$B$9</f>
        <v>752119691828</v>
      </c>
      <c r="H3" s="5" t="e">
        <f>IF(F3=G3,"○","×")</f>
        <v>#REF!</v>
      </c>
    </row>
    <row r="4" spans="1:8">
      <c r="A4" s="176"/>
      <c r="B4" s="173"/>
      <c r="C4" s="171" t="s">
        <v>267</v>
      </c>
      <c r="D4" s="171" t="s">
        <v>274</v>
      </c>
      <c r="E4" s="2" t="s">
        <v>424</v>
      </c>
      <c r="F4" s="22">
        <f>VLOOKUP("合計",市場価格のあるもの,4,FALSE)+VLOOKUP("合計",市場価格のないもののうち連結対象団体に対するもの,2,FALSE)+VLOOKUP("合計",市場価格のないもののうち連結対象団体以外に対するもの,10,FALSE)</f>
        <v>3021169825</v>
      </c>
      <c r="G4" s="21">
        <f>IF(ISNUMBER('貸借対照表(BS)'!$B$41),'貸借対照表(BS)'!$B$41,0)</f>
        <v>2706202775</v>
      </c>
      <c r="H4" s="5" t="str">
        <f>IF(F4=G4,"○","×")</f>
        <v>×</v>
      </c>
    </row>
    <row r="5" spans="1:8">
      <c r="A5" s="176"/>
      <c r="B5" s="173"/>
      <c r="C5" s="172"/>
      <c r="D5" s="172"/>
      <c r="E5" s="2" t="s">
        <v>411</v>
      </c>
      <c r="F5" s="22" t="str">
        <f>VLOOKUP("合計",市場価格のないもののうち連結対象団体に対するもの,9,FALSE)</f>
        <v>-</v>
      </c>
      <c r="G5" s="21">
        <f>IF(ISNUMBER('貸借対照表(BS)'!$B$45),-'貸借対照表(BS)'!$B$45,0)</f>
        <v>0</v>
      </c>
      <c r="H5" s="5" t="str">
        <f>IF(F5=G5,"○","×")</f>
        <v>×</v>
      </c>
    </row>
    <row r="6" spans="1:8">
      <c r="A6" s="176"/>
      <c r="B6" s="173"/>
      <c r="C6" s="173" t="s">
        <v>270</v>
      </c>
      <c r="D6" s="173" t="s">
        <v>33</v>
      </c>
      <c r="E6" s="2" t="s">
        <v>275</v>
      </c>
      <c r="F6" s="21">
        <f>SUMIFS('1.(1)④基金の明細'!$F$6:$F$12,'1.(1)④基金の明細'!$A$6:$A$12,"財政調整基金")</f>
        <v>12383396386</v>
      </c>
      <c r="G6" s="21">
        <f>IF(ISNUMBER('貸借対照表(BS)'!$B$58),'貸借対照表(BS)'!$B$58,0)</f>
        <v>8658226663</v>
      </c>
      <c r="H6" s="5" t="str">
        <f t="shared" ref="H6:H39" si="0">IF(F6=G6,"○","×")</f>
        <v>×</v>
      </c>
    </row>
    <row r="7" spans="1:8">
      <c r="A7" s="176"/>
      <c r="B7" s="173"/>
      <c r="C7" s="173"/>
      <c r="D7" s="173"/>
      <c r="E7" s="2" t="s">
        <v>276</v>
      </c>
      <c r="F7" s="21">
        <f>SUMIFS('1.(1)④基金の明細'!$F$6:$F$12,'1.(1)④基金の明細'!$A$6:$A$12,"減債基金")</f>
        <v>2289533695</v>
      </c>
      <c r="G7" s="21">
        <f>IF(ISNUMBER('貸借対照表(BS)'!$B$49),'貸借対照表(BS)'!$B$49,0)+IF(ISNUMBER('貸借対照表(BS)'!$B$59),'貸借対照表(BS)'!$B$59,0)</f>
        <v>1507339296</v>
      </c>
      <c r="H7" s="5" t="str">
        <f t="shared" si="0"/>
        <v>×</v>
      </c>
    </row>
    <row r="8" spans="1:8">
      <c r="A8" s="176"/>
      <c r="B8" s="173"/>
      <c r="C8" s="173"/>
      <c r="D8" s="173"/>
      <c r="E8" s="2" t="s">
        <v>277</v>
      </c>
      <c r="F8" s="21">
        <f>SUMIFS('1.(1)④基金の明細'!$F:$F,'1.(1)④基金の明細'!$A:$A,"合計")-SUM(F6:F7)</f>
        <v>7228832439</v>
      </c>
      <c r="G8" s="21">
        <f>IF(ISNUMBER('貸借対照表(BS)'!$B$50),'貸借対照表(BS)'!$B$50,0)</f>
        <v>9667673008</v>
      </c>
      <c r="H8" s="5" t="str">
        <f t="shared" si="0"/>
        <v>×</v>
      </c>
    </row>
    <row r="9" spans="1:8">
      <c r="A9" s="176"/>
      <c r="B9" s="173"/>
      <c r="C9" s="173" t="s">
        <v>271</v>
      </c>
      <c r="D9" s="173" t="s">
        <v>278</v>
      </c>
      <c r="E9" s="2" t="s">
        <v>279</v>
      </c>
      <c r="F9" s="21">
        <f>SUMIFS('1.(1)⑤貸付金の明細'!B:B,'1.(1)⑤貸付金の明細'!A:A,"合計")</f>
        <v>140042000</v>
      </c>
      <c r="G9" s="21">
        <f>IF(ISNUMBER('貸借対照表(BS)'!$B$47),'貸借対照表(BS)'!$B$47,0)</f>
        <v>4926935</v>
      </c>
      <c r="H9" s="5" t="str">
        <f t="shared" si="0"/>
        <v>×</v>
      </c>
    </row>
    <row r="10" spans="1:8">
      <c r="A10" s="176"/>
      <c r="B10" s="173"/>
      <c r="C10" s="173"/>
      <c r="D10" s="173"/>
      <c r="E10" s="2" t="s">
        <v>280</v>
      </c>
      <c r="F10" s="21">
        <f>SUMIFS('1.(1)⑤貸付金の明細'!D:D,'1.(1)⑤貸付金の明細'!A:A,"合計")</f>
        <v>0</v>
      </c>
      <c r="G10" s="21">
        <f>IF(ISNUMBER('貸借対照表(BS)'!$B$56),'貸借対照表(BS)'!$B$56,0)</f>
        <v>0</v>
      </c>
      <c r="H10" s="5" t="str">
        <f t="shared" si="0"/>
        <v>○</v>
      </c>
    </row>
    <row r="11" spans="1:8">
      <c r="A11" s="176"/>
      <c r="B11" s="173"/>
      <c r="C11" s="2" t="s">
        <v>281</v>
      </c>
      <c r="D11" s="2" t="s">
        <v>46</v>
      </c>
      <c r="E11" s="2" t="s">
        <v>284</v>
      </c>
      <c r="F11" s="21">
        <f>SUMIFS('1.(1)⑥長期延滞債権の明細'!B:B,'1.(1)⑥長期延滞債権の明細'!A:A,"合計")</f>
        <v>2390065652</v>
      </c>
      <c r="G11" s="21">
        <f>IF(ISNUMBER('貸借対照表(BS)'!$B$46),'貸借対照表(BS)'!$B$46,0)</f>
        <v>2936869946</v>
      </c>
      <c r="H11" s="5" t="str">
        <f t="shared" si="0"/>
        <v>×</v>
      </c>
    </row>
    <row r="12" spans="1:8">
      <c r="A12" s="176"/>
      <c r="B12" s="173"/>
      <c r="C12" s="2" t="s">
        <v>283</v>
      </c>
      <c r="D12" s="2" t="s">
        <v>41</v>
      </c>
      <c r="E12" s="2" t="s">
        <v>282</v>
      </c>
      <c r="F12" s="21">
        <f>SUMIFS('1.(1)⑦未収金の明細'!B:B,'1.(1)⑦未収金の明細'!A:A,"合計")</f>
        <v>2886294446</v>
      </c>
      <c r="G12" s="21">
        <f>IF(ISNUMBER('貸借対照表(BS)'!$B$55),'貸借対照表(BS)'!$B$55,0)</f>
        <v>2255229811</v>
      </c>
      <c r="H12" s="5" t="str">
        <f t="shared" si="0"/>
        <v>×</v>
      </c>
    </row>
    <row r="13" spans="1:8">
      <c r="A13" s="176"/>
      <c r="B13" s="173"/>
      <c r="C13" s="2" t="s">
        <v>271</v>
      </c>
      <c r="D13" s="171" t="s">
        <v>303</v>
      </c>
      <c r="E13" s="171" t="s">
        <v>75</v>
      </c>
      <c r="F13" s="186">
        <f>SUMIFS('1.(1)⑤貸付金の明細'!C:C,'1.(1)⑤貸付金の明細'!A:A,"合計")+SUMIFS('1.(1)⑥長期延滞債権の明細'!C:C,'1.(1)⑥長期延滞債権の明細'!A:A,"合計")</f>
        <v>198177393.11300004</v>
      </c>
      <c r="G13" s="186">
        <f>-IF(ISNUMBER('貸借対照表(BS)'!$B$52),'貸借対照表(BS)'!$B$52,0)</f>
        <v>241959863</v>
      </c>
      <c r="H13" s="174" t="str">
        <f t="shared" si="0"/>
        <v>×</v>
      </c>
    </row>
    <row r="14" spans="1:8">
      <c r="A14" s="176"/>
      <c r="B14" s="173"/>
      <c r="C14" s="2" t="s">
        <v>281</v>
      </c>
      <c r="D14" s="172"/>
      <c r="E14" s="172"/>
      <c r="F14" s="187"/>
      <c r="G14" s="187"/>
      <c r="H14" s="175"/>
    </row>
    <row r="15" spans="1:8">
      <c r="A15" s="176"/>
      <c r="B15" s="173"/>
      <c r="C15" s="2" t="s">
        <v>271</v>
      </c>
      <c r="D15" s="171" t="s">
        <v>304</v>
      </c>
      <c r="E15" s="171" t="s">
        <v>305</v>
      </c>
      <c r="F15" s="186">
        <f>SUMIFS('1.(1)⑤貸付金の明細'!E:E,'1.(1)⑤貸付金の明細'!A:A,"合計")+SUMIFS('1.(1)⑦未収金の明細'!C:C,'1.(1)⑦未収金の明細'!A:A,"合計")</f>
        <v>107567071.9606</v>
      </c>
      <c r="G15" s="186">
        <f>-IF(ISNUMBER('貸借対照表(BS)'!$B$62),'貸借対照表(BS)'!$B$62,0)</f>
        <v>241526556</v>
      </c>
      <c r="H15" s="174" t="str">
        <f>IF(F15=G15,"○","×")</f>
        <v>×</v>
      </c>
    </row>
    <row r="16" spans="1:8">
      <c r="A16" s="176"/>
      <c r="B16" s="173"/>
      <c r="C16" s="2" t="s">
        <v>283</v>
      </c>
      <c r="D16" s="172"/>
      <c r="E16" s="172"/>
      <c r="F16" s="187"/>
      <c r="G16" s="187"/>
      <c r="H16" s="175"/>
    </row>
    <row r="17" spans="1:9">
      <c r="A17" s="176"/>
      <c r="B17" s="173" t="s">
        <v>285</v>
      </c>
      <c r="C17" s="173" t="s">
        <v>268</v>
      </c>
      <c r="D17" s="173" t="s">
        <v>47</v>
      </c>
      <c r="E17" s="2" t="s">
        <v>395</v>
      </c>
      <c r="F17" s="21" t="e">
        <f>SUMIFS(#REF!,#REF!,"*合計")-F18</f>
        <v>#REF!</v>
      </c>
      <c r="G17" s="21">
        <f>IF(ISNUMBER('貸借対照表(BS)'!$E$9),'貸借対照表(BS)'!$E$9,0)</f>
        <v>179337358292</v>
      </c>
      <c r="H17" s="5" t="e">
        <f t="shared" si="0"/>
        <v>#REF!</v>
      </c>
      <c r="I17" s="23"/>
    </row>
    <row r="18" spans="1:9">
      <c r="A18" s="176"/>
      <c r="B18" s="173"/>
      <c r="C18" s="173"/>
      <c r="D18" s="173"/>
      <c r="E18" s="2" t="s">
        <v>396</v>
      </c>
      <c r="F18" s="21" t="e">
        <f>SUMIFS(#REF!,#REF!,"*合計")</f>
        <v>#REF!</v>
      </c>
      <c r="G18" s="21">
        <f>IF(ISNUMBER('貸借対照表(BS)'!$E$15),'貸借対照表(BS)'!$E$15,0)</f>
        <v>17435386650</v>
      </c>
      <c r="H18" s="5" t="e">
        <f t="shared" si="0"/>
        <v>#REF!</v>
      </c>
      <c r="I18" s="23"/>
    </row>
    <row r="19" spans="1:9">
      <c r="A19" s="176"/>
      <c r="B19" s="173"/>
      <c r="C19" s="2" t="s">
        <v>269</v>
      </c>
      <c r="D19" s="2" t="s">
        <v>49</v>
      </c>
      <c r="E19" s="2" t="s">
        <v>397</v>
      </c>
      <c r="F19" s="21">
        <f>'1.(2)②地方債等（利率別）の明細'!$A$7</f>
        <v>165561289382</v>
      </c>
      <c r="G19" s="21">
        <f>IF(ISNUMBER('貸借対照表(BS)'!$E$9),'貸借対照表(BS)'!$E$9,0)+IF(ISNUMBER('貸借対照表(BS)'!$E$15),'貸借対照表(BS)'!$E$15,0)</f>
        <v>196772744942</v>
      </c>
      <c r="H19" s="5" t="str">
        <f t="shared" si="0"/>
        <v>×</v>
      </c>
      <c r="I19" s="23"/>
    </row>
    <row r="20" spans="1:9">
      <c r="A20" s="176"/>
      <c r="B20" s="173"/>
      <c r="C20" s="173" t="s">
        <v>267</v>
      </c>
      <c r="D20" s="173" t="s">
        <v>58</v>
      </c>
      <c r="E20" s="2" t="s">
        <v>395</v>
      </c>
      <c r="F20" s="21">
        <f>'1.(2)③地方債等（返済期間別）の明細'!$A$7-'1.(2)③地方債等（返済期間別）の明細'!$B$7</f>
        <v>148229302865</v>
      </c>
      <c r="G20" s="21">
        <f>IF(ISNUMBER('貸借対照表(BS)'!$E$9),'貸借対照表(BS)'!$E$9,0)</f>
        <v>179337358292</v>
      </c>
      <c r="H20" s="5" t="str">
        <f t="shared" si="0"/>
        <v>×</v>
      </c>
      <c r="I20" s="23"/>
    </row>
    <row r="21" spans="1:9">
      <c r="A21" s="176"/>
      <c r="B21" s="173"/>
      <c r="C21" s="173"/>
      <c r="D21" s="173"/>
      <c r="E21" s="2" t="s">
        <v>396</v>
      </c>
      <c r="F21" s="21">
        <f>'1.(2)③地方債等（返済期間別）の明細'!$B$7</f>
        <v>17331986517</v>
      </c>
      <c r="G21" s="21">
        <f>IF(ISNUMBER('貸借対照表(BS)'!$E$15),'貸借対照表(BS)'!$E$15,0)</f>
        <v>17435386650</v>
      </c>
      <c r="H21" s="5" t="str">
        <f t="shared" si="0"/>
        <v>×</v>
      </c>
      <c r="I21" s="23"/>
    </row>
    <row r="22" spans="1:9">
      <c r="A22" s="176"/>
      <c r="B22" s="173"/>
      <c r="C22" s="2" t="s">
        <v>270</v>
      </c>
      <c r="D22" s="2" t="s">
        <v>65</v>
      </c>
      <c r="E22" s="2" t="s">
        <v>286</v>
      </c>
      <c r="F22" s="21" t="s">
        <v>286</v>
      </c>
      <c r="G22" s="21" t="s">
        <v>286</v>
      </c>
      <c r="H22" s="5" t="s">
        <v>371</v>
      </c>
    </row>
    <row r="23" spans="1:9">
      <c r="A23" s="176"/>
      <c r="B23" s="173"/>
      <c r="C23" s="173" t="s">
        <v>271</v>
      </c>
      <c r="D23" s="173" t="s">
        <v>68</v>
      </c>
      <c r="E23" s="2" t="s">
        <v>75</v>
      </c>
      <c r="F23" s="21">
        <f>SUMIFS('1.(2)⑤引当金の明細'!F:F,'1.(2)⑤引当金の明細'!A:A,E23)</f>
        <v>198177393</v>
      </c>
      <c r="G23" s="21">
        <f>-IF(ISNUMBER('貸借対照表(BS)'!$B$52),'貸借対照表(BS)'!$B$52,0)</f>
        <v>241959863</v>
      </c>
      <c r="H23" s="5" t="str">
        <f t="shared" si="0"/>
        <v>×</v>
      </c>
    </row>
    <row r="24" spans="1:9">
      <c r="A24" s="176"/>
      <c r="B24" s="173"/>
      <c r="C24" s="173"/>
      <c r="D24" s="173"/>
      <c r="E24" s="2" t="s">
        <v>76</v>
      </c>
      <c r="F24" s="21">
        <f>SUMIFS('1.(2)⑤引当金の明細'!F:F,'1.(2)⑤引当金の明細'!A:A,E24)</f>
        <v>107567072</v>
      </c>
      <c r="G24" s="21">
        <f>-IF(ISNUMBER('貸借対照表(BS)'!$B$62),'貸借対照表(BS)'!$B$62,0)</f>
        <v>241526556</v>
      </c>
      <c r="H24" s="5" t="str">
        <f t="shared" si="0"/>
        <v>×</v>
      </c>
    </row>
    <row r="25" spans="1:9">
      <c r="A25" s="176"/>
      <c r="B25" s="173"/>
      <c r="C25" s="173"/>
      <c r="D25" s="173"/>
      <c r="E25" s="2" t="s">
        <v>77</v>
      </c>
      <c r="F25" s="21">
        <f>SUMIFS('1.(2)⑤引当金の明細'!F:F,'1.(2)⑤引当金の明細'!A:A,E25)</f>
        <v>0</v>
      </c>
      <c r="G25" s="21">
        <f>-IF(ISNUMBER('貸借対照表(BS)'!$B$45),'貸借対照表(BS)'!$B$45,0)</f>
        <v>0</v>
      </c>
      <c r="H25" s="5" t="str">
        <f t="shared" si="0"/>
        <v>○</v>
      </c>
    </row>
    <row r="26" spans="1:9">
      <c r="A26" s="176"/>
      <c r="B26" s="173"/>
      <c r="C26" s="173"/>
      <c r="D26" s="173"/>
      <c r="E26" s="2" t="s">
        <v>78</v>
      </c>
      <c r="F26" s="21">
        <f>SUMIFS('1.(2)⑤引当金の明細'!F:F,'1.(2)⑤引当金の明細'!A:A,E26)</f>
        <v>18611738170</v>
      </c>
      <c r="G26" s="21">
        <f>IF(ISNUMBER('貸借対照表(BS)'!$E$11),'貸借対照表(BS)'!$E$11,0)</f>
        <v>22525149927</v>
      </c>
      <c r="H26" s="5" t="str">
        <f t="shared" si="0"/>
        <v>×</v>
      </c>
    </row>
    <row r="27" spans="1:9">
      <c r="A27" s="176"/>
      <c r="B27" s="173"/>
      <c r="C27" s="173"/>
      <c r="D27" s="173"/>
      <c r="E27" s="2" t="s">
        <v>79</v>
      </c>
      <c r="F27" s="21">
        <f>SUMIFS('1.(2)⑤引当金の明細'!F:F,'1.(2)⑤引当金の明細'!A:A,E27)</f>
        <v>0</v>
      </c>
      <c r="G27" s="21">
        <f>IF(ISNUMBER('貸借対照表(BS)'!$E$12),'貸借対照表(BS)'!$E$12,0)</f>
        <v>0</v>
      </c>
      <c r="H27" s="5" t="str">
        <f t="shared" si="0"/>
        <v>○</v>
      </c>
    </row>
    <row r="28" spans="1:9">
      <c r="A28" s="172"/>
      <c r="B28" s="173"/>
      <c r="C28" s="173"/>
      <c r="D28" s="173"/>
      <c r="E28" s="2" t="s">
        <v>80</v>
      </c>
      <c r="F28" s="21">
        <f>SUMIFS('1.(2)⑤引当金の明細'!F:F,'1.(2)⑤引当金の明細'!A:A,E28)</f>
        <v>1915805953</v>
      </c>
      <c r="G28" s="21">
        <f>IF(ISNUMBER('貸借対照表(BS)'!$E$20),'貸借対照表(BS)'!$E$20,0)</f>
        <v>1649442057</v>
      </c>
      <c r="H28" s="5" t="str">
        <f t="shared" si="0"/>
        <v>×</v>
      </c>
    </row>
    <row r="29" spans="1:9">
      <c r="A29" s="2" t="s">
        <v>287</v>
      </c>
      <c r="B29" s="173" t="s">
        <v>288</v>
      </c>
      <c r="C29" s="173"/>
      <c r="D29" s="173"/>
      <c r="E29" s="2" t="s">
        <v>289</v>
      </c>
      <c r="F29" s="21">
        <f>SUMIFS('2.(1)補助金等の明細'!D:D,'2.(1)補助金等の明細'!A:A,"合計")</f>
        <v>36157820115</v>
      </c>
      <c r="G29" s="21">
        <f>IF(ISNUMBER('行政コスト計算書(PL)'!$D$25),'行政コスト計算書(PL)'!$D$25,0)</f>
        <v>28587020244</v>
      </c>
      <c r="H29" s="5" t="str">
        <f t="shared" si="0"/>
        <v>×</v>
      </c>
    </row>
    <row r="30" spans="1:9">
      <c r="A30" s="171" t="s">
        <v>290</v>
      </c>
      <c r="B30" s="173" t="s">
        <v>291</v>
      </c>
      <c r="C30" s="173"/>
      <c r="D30" s="173"/>
      <c r="E30" s="2" t="s">
        <v>293</v>
      </c>
      <c r="F30" s="21">
        <f>+'3.(1)財源の明細'!E159</f>
        <v>100594420524</v>
      </c>
      <c r="G30" s="21">
        <f>IF(ISNUMBER('純資産変動計算書(NW)'!$B$11),'純資産変動計算書(NW)'!$B$11,0)</f>
        <v>92582230558</v>
      </c>
      <c r="H30" s="5" t="str">
        <f t="shared" si="0"/>
        <v>×</v>
      </c>
    </row>
    <row r="31" spans="1:9">
      <c r="A31" s="176"/>
      <c r="B31" s="173"/>
      <c r="C31" s="173"/>
      <c r="D31" s="173"/>
      <c r="E31" s="2" t="s">
        <v>294</v>
      </c>
      <c r="F31" s="21">
        <f>+'3.(1)財源の明細'!E162</f>
        <v>56908973673</v>
      </c>
      <c r="G31" s="21">
        <f>IF(ISNUMBER('純資産変動計算書(NW)'!$B$12),'純資産変動計算書(NW)'!$B$12,0)</f>
        <v>54713736942</v>
      </c>
      <c r="H31" s="5" t="str">
        <f t="shared" si="0"/>
        <v>×</v>
      </c>
    </row>
    <row r="32" spans="1:9">
      <c r="A32" s="176"/>
      <c r="B32" s="173"/>
      <c r="C32" s="173"/>
      <c r="D32" s="173"/>
      <c r="E32" s="2" t="s">
        <v>372</v>
      </c>
      <c r="F32" s="21">
        <f>+'3.(1)財源の明細'!E160</f>
        <v>2831983000</v>
      </c>
      <c r="G32" s="21">
        <f>+IF(ISNUMBER('資金収支計算書(CF)'!D38),'資金収支計算書(CF)'!D38,0)</f>
        <v>2470024030</v>
      </c>
      <c r="H32" s="5" t="str">
        <f t="shared" si="0"/>
        <v>×</v>
      </c>
    </row>
    <row r="33" spans="1:9">
      <c r="A33" s="176"/>
      <c r="B33" s="177" t="s">
        <v>292</v>
      </c>
      <c r="C33" s="178"/>
      <c r="D33" s="179"/>
      <c r="E33" s="2" t="s">
        <v>373</v>
      </c>
      <c r="F33" s="21">
        <f>SUMIFS('3.(2)財源情報の明細'!B:B,'3.(2)財源情報の明細'!A:A,E33)</f>
        <v>168798743729</v>
      </c>
      <c r="G33" s="21">
        <f>IF(ISNUMBER('純資産変動計算書(NW)'!$B$9),-'純資産変動計算書(NW)'!$B$9,0)</f>
        <v>161222917581</v>
      </c>
      <c r="H33" s="5" t="str">
        <f t="shared" si="0"/>
        <v>×</v>
      </c>
    </row>
    <row r="34" spans="1:9">
      <c r="A34" s="176"/>
      <c r="B34" s="180"/>
      <c r="C34" s="181"/>
      <c r="D34" s="182"/>
      <c r="E34" s="2" t="s">
        <v>374</v>
      </c>
      <c r="F34" s="21">
        <f>SUMIFS('3.(2)財源情報の明細'!B:B,'3.(2)財源情報の明細'!A:A,E34)</f>
        <v>29424767245</v>
      </c>
      <c r="G34" s="21">
        <f>IF(ISNUMBER('純資産変動計算書(NW)'!$C$15),'純資産変動計算書(NW)'!$C$15,0)</f>
        <v>18144675380</v>
      </c>
      <c r="H34" s="5" t="str">
        <f t="shared" si="0"/>
        <v>×</v>
      </c>
    </row>
    <row r="35" spans="1:9">
      <c r="A35" s="176"/>
      <c r="B35" s="180"/>
      <c r="C35" s="181"/>
      <c r="D35" s="182"/>
      <c r="E35" s="2" t="s">
        <v>340</v>
      </c>
      <c r="F35" s="21">
        <f>SUMIFS('3.(2)財源情報の明細'!B:B,'3.(2)財源情報の明細'!A:A,E35)</f>
        <v>5328048691</v>
      </c>
      <c r="G35" s="21">
        <f>IF(ISNUMBER('純資産変動計算書(NW)'!$C$17),'純資産変動計算書(NW)'!$C$17,0)</f>
        <v>1479145208</v>
      </c>
      <c r="H35" s="5" t="str">
        <f t="shared" si="0"/>
        <v>×</v>
      </c>
    </row>
    <row r="36" spans="1:9">
      <c r="A36" s="176"/>
      <c r="B36" s="180"/>
      <c r="C36" s="181"/>
      <c r="D36" s="182"/>
      <c r="E36" s="2" t="s">
        <v>294</v>
      </c>
      <c r="F36" s="21">
        <f>SUMIFS('3.(2)財源情報の明細'!C:C,'3.(2)財源情報の明細'!A:A,"合計")</f>
        <v>56908973673</v>
      </c>
      <c r="G36" s="21">
        <f>IF(ISNUMBER('純資産変動計算書(NW)'!$B$12),'純資産変動計算書(NW)'!$B$12,0)</f>
        <v>54713736942</v>
      </c>
      <c r="H36" s="5" t="str">
        <f>IF(F36+I36=G36,"○","×")</f>
        <v>×</v>
      </c>
      <c r="I36" s="18"/>
    </row>
    <row r="37" spans="1:9">
      <c r="A37" s="176"/>
      <c r="B37" s="180"/>
      <c r="C37" s="181"/>
      <c r="D37" s="182"/>
      <c r="E37" s="2" t="s">
        <v>398</v>
      </c>
      <c r="F37" s="21">
        <f>SUMIFS('3.(2)財源情報の明細'!D:D,'3.(2)財源情報の明細'!A:A,"合計")</f>
        <v>12397200000</v>
      </c>
      <c r="G37" s="21">
        <f>IF(ISNUMBER('資金収支計算書(CF)'!$D$49),'資金収支計算書(CF)'!$D$49,0)</f>
        <v>17985600000</v>
      </c>
      <c r="H37" s="5" t="str">
        <f>IF(F37+I37=G37,"○","×")</f>
        <v>×</v>
      </c>
      <c r="I37" s="18">
        <v>1400000000</v>
      </c>
    </row>
    <row r="38" spans="1:9">
      <c r="A38" s="172"/>
      <c r="B38" s="183"/>
      <c r="C38" s="184"/>
      <c r="D38" s="185"/>
      <c r="E38" s="2" t="s">
        <v>353</v>
      </c>
      <c r="F38" s="21">
        <f>SUMIFS('3.(2)財源情報の明細'!E:E,'3.(2)財源情報の明細'!A:A,"合計")</f>
        <v>100595809682</v>
      </c>
      <c r="G38" s="21">
        <f>IF(ISNUMBER('純資産変動計算書(NW)'!$B$11),'純資産変動計算書(NW)'!$B$11-'資金収支計算書(CF)'!$D$45,0)</f>
        <v>75514286010</v>
      </c>
      <c r="H38" s="5" t="str">
        <f>IF(F38-I36-I37-I38=G38,"○","×")</f>
        <v>×</v>
      </c>
      <c r="I38" s="18">
        <f>76113000+8783506+950968408+73996915+3526256628+312204602</f>
        <v>4948323059</v>
      </c>
    </row>
    <row r="39" spans="1:9">
      <c r="A39" s="2" t="s">
        <v>295</v>
      </c>
      <c r="B39" s="173" t="s">
        <v>296</v>
      </c>
      <c r="C39" s="173"/>
      <c r="D39" s="173"/>
      <c r="E39" s="2" t="s">
        <v>255</v>
      </c>
      <c r="F39" s="21">
        <f>SUMIFS('4.(1)資金の明細'!B:B,'4.(1)資金の明細'!A:A,"合計")</f>
        <v>27906313135</v>
      </c>
      <c r="G39" s="21">
        <f>IF(ISNUMBER('資金収支計算書(CF)'!$D$54),'資金収支計算書(CF)'!$D$54,0)</f>
        <v>14480742905</v>
      </c>
      <c r="H39" s="5" t="str">
        <f t="shared" si="0"/>
        <v>×</v>
      </c>
    </row>
    <row r="41" spans="1:9">
      <c r="F41" s="24" t="s">
        <v>343</v>
      </c>
      <c r="G41" s="24" t="s">
        <v>344</v>
      </c>
    </row>
    <row r="42" spans="1:9">
      <c r="D42" s="173" t="s">
        <v>342</v>
      </c>
      <c r="E42" s="2" t="s">
        <v>345</v>
      </c>
      <c r="F42" s="25">
        <f>+'貸借対照表(BS)'!E25</f>
        <v>790798602005</v>
      </c>
      <c r="G42" s="25">
        <f>+'純資産変動計算書(NW)'!C23</f>
        <v>790798602005</v>
      </c>
      <c r="H42" s="5" t="str">
        <f>IF(F42=G42,"○","×")</f>
        <v>○</v>
      </c>
    </row>
    <row r="43" spans="1:9">
      <c r="D43" s="173"/>
      <c r="E43" s="26" t="s">
        <v>346</v>
      </c>
      <c r="F43" s="25">
        <f>+'貸借対照表(BS)'!E26</f>
        <v>-293880908067</v>
      </c>
      <c r="G43" s="25">
        <f>+'純資産変動計算書(NW)'!D23</f>
        <v>-293880908067</v>
      </c>
      <c r="H43" s="8" t="str">
        <f>IF(F43=G43,"○","×")</f>
        <v>○</v>
      </c>
    </row>
    <row r="44" spans="1:9">
      <c r="F44" s="24" t="s">
        <v>343</v>
      </c>
      <c r="G44" s="24" t="s">
        <v>349</v>
      </c>
    </row>
    <row r="45" spans="1:9">
      <c r="D45" s="7" t="s">
        <v>347</v>
      </c>
      <c r="E45" s="7" t="s">
        <v>348</v>
      </c>
      <c r="F45" s="25">
        <f>+'貸借対照表(BS)'!B54</f>
        <v>15692808991</v>
      </c>
      <c r="G45" s="25">
        <f>+'資金収支計算書(CF)'!D59</f>
        <v>15692808991</v>
      </c>
      <c r="H45" s="5" t="str">
        <f>IF(F45=G45,"○","×")</f>
        <v>○</v>
      </c>
    </row>
  </sheetData>
  <mergeCells count="32">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D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9"/>
  <conditionalFormatting sqref="H2:H45">
    <cfRule type="expression" dxfId="0" priority="1">
      <formula>H2="×"</formula>
    </cfRule>
  </conditionalFormatting>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FFFF"/>
    <pageSetUpPr fitToPage="1"/>
  </sheetPr>
  <dimension ref="A1:K68"/>
  <sheetViews>
    <sheetView tabSelected="1" view="pageBreakPreview" topLeftCell="A39" zoomScale="90" zoomScaleNormal="85" zoomScaleSheetLayoutView="90" workbookViewId="0">
      <selection activeCell="F72" sqref="F72"/>
    </sheetView>
  </sheetViews>
  <sheetFormatPr defaultColWidth="8.83203125" defaultRowHeight="15"/>
  <cols>
    <col min="1" max="1" width="54.83203125" style="16" bestFit="1" customWidth="1"/>
    <col min="2" max="11" width="15.33203125" style="16" customWidth="1"/>
    <col min="12" max="16384" width="8.83203125" style="16"/>
  </cols>
  <sheetData>
    <row r="1" spans="1:8" ht="29">
      <c r="A1" s="1" t="s">
        <v>0</v>
      </c>
    </row>
    <row r="2" spans="1:8" ht="18">
      <c r="A2" s="13" t="s">
        <v>403</v>
      </c>
    </row>
    <row r="3" spans="1:8" ht="15.5">
      <c r="A3" s="89" t="s">
        <v>489</v>
      </c>
    </row>
    <row r="4" spans="1:8" ht="18">
      <c r="A4" s="13" t="s">
        <v>431</v>
      </c>
    </row>
    <row r="6" spans="1:8" ht="18">
      <c r="A6" s="38" t="s">
        <v>1</v>
      </c>
      <c r="H6" s="14" t="s">
        <v>26</v>
      </c>
    </row>
    <row r="7" spans="1:8" ht="48" customHeight="1">
      <c r="A7" s="39" t="s">
        <v>2</v>
      </c>
      <c r="B7" s="40" t="s">
        <v>3</v>
      </c>
      <c r="C7" s="40" t="s">
        <v>4</v>
      </c>
      <c r="D7" s="40" t="s">
        <v>5</v>
      </c>
      <c r="E7" s="40" t="s">
        <v>6</v>
      </c>
      <c r="F7" s="40" t="s">
        <v>7</v>
      </c>
      <c r="G7" s="40" t="s">
        <v>8</v>
      </c>
      <c r="H7" s="40" t="s">
        <v>9</v>
      </c>
    </row>
    <row r="8" spans="1:8" ht="18" customHeight="1">
      <c r="A8" s="189" t="s">
        <v>568</v>
      </c>
      <c r="B8" s="190">
        <v>1000000</v>
      </c>
      <c r="C8" s="191">
        <v>100</v>
      </c>
      <c r="D8" s="191">
        <v>100000000</v>
      </c>
      <c r="E8" s="191">
        <v>100</v>
      </c>
      <c r="F8" s="191">
        <v>100000000</v>
      </c>
      <c r="G8" s="37" t="s">
        <v>25</v>
      </c>
      <c r="H8" s="37" t="s">
        <v>25</v>
      </c>
    </row>
    <row r="9" spans="1:8" ht="18" customHeight="1">
      <c r="A9" s="189" t="s">
        <v>569</v>
      </c>
      <c r="B9" s="190">
        <v>1000000</v>
      </c>
      <c r="C9" s="191">
        <v>100</v>
      </c>
      <c r="D9" s="191">
        <v>100000000</v>
      </c>
      <c r="E9" s="191">
        <v>100</v>
      </c>
      <c r="F9" s="191">
        <v>100000000</v>
      </c>
      <c r="G9" s="37" t="s">
        <v>25</v>
      </c>
      <c r="H9" s="37" t="s">
        <v>25</v>
      </c>
    </row>
    <row r="10" spans="1:8" ht="18" customHeight="1">
      <c r="A10" s="189" t="s">
        <v>570</v>
      </c>
      <c r="B10" s="190">
        <v>1000000</v>
      </c>
      <c r="C10" s="191">
        <v>100</v>
      </c>
      <c r="D10" s="191">
        <v>100000000</v>
      </c>
      <c r="E10" s="191">
        <v>100</v>
      </c>
      <c r="F10" s="191">
        <v>100000000</v>
      </c>
      <c r="G10" s="37" t="s">
        <v>25</v>
      </c>
      <c r="H10" s="37" t="s">
        <v>25</v>
      </c>
    </row>
    <row r="11" spans="1:8" ht="18" customHeight="1">
      <c r="A11" s="189" t="s">
        <v>571</v>
      </c>
      <c r="B11" s="190">
        <v>1000000</v>
      </c>
      <c r="C11" s="191">
        <v>100</v>
      </c>
      <c r="D11" s="191">
        <v>100000000</v>
      </c>
      <c r="E11" s="191">
        <v>100</v>
      </c>
      <c r="F11" s="191">
        <v>100000000</v>
      </c>
      <c r="G11" s="37" t="s">
        <v>25</v>
      </c>
      <c r="H11" s="37" t="s">
        <v>25</v>
      </c>
    </row>
    <row r="12" spans="1:8" ht="18" customHeight="1">
      <c r="A12" s="189" t="s">
        <v>572</v>
      </c>
      <c r="B12" s="190">
        <v>1000000</v>
      </c>
      <c r="C12" s="191">
        <v>100</v>
      </c>
      <c r="D12" s="191">
        <v>100000000</v>
      </c>
      <c r="E12" s="191">
        <v>100</v>
      </c>
      <c r="F12" s="191">
        <v>100000000</v>
      </c>
      <c r="G12" s="37" t="s">
        <v>25</v>
      </c>
      <c r="H12" s="37" t="s">
        <v>25</v>
      </c>
    </row>
    <row r="13" spans="1:8" ht="18" customHeight="1">
      <c r="A13" s="189" t="s">
        <v>573</v>
      </c>
      <c r="B13" s="190">
        <v>1000000</v>
      </c>
      <c r="C13" s="191">
        <v>100</v>
      </c>
      <c r="D13" s="191">
        <v>100000000</v>
      </c>
      <c r="E13" s="191">
        <v>100</v>
      </c>
      <c r="F13" s="191">
        <v>100000000</v>
      </c>
      <c r="G13" s="37" t="s">
        <v>25</v>
      </c>
      <c r="H13" s="37" t="s">
        <v>25</v>
      </c>
    </row>
    <row r="14" spans="1:8" ht="18" customHeight="1">
      <c r="A14" s="15"/>
      <c r="B14" s="41"/>
      <c r="C14" s="37"/>
      <c r="D14" s="37"/>
      <c r="E14" s="37"/>
      <c r="F14" s="37"/>
      <c r="G14" s="37"/>
      <c r="H14" s="37"/>
    </row>
    <row r="15" spans="1:8" ht="18" customHeight="1">
      <c r="A15" s="42" t="s">
        <v>10</v>
      </c>
      <c r="B15" s="43"/>
      <c r="C15" s="44"/>
      <c r="D15" s="37">
        <f>SUM(D8:D14)</f>
        <v>600000000</v>
      </c>
      <c r="E15" s="44"/>
      <c r="F15" s="37">
        <f>SUM(F8:F14)</f>
        <v>600000000</v>
      </c>
      <c r="G15" s="37"/>
      <c r="H15" s="37"/>
    </row>
    <row r="16" spans="1:8" ht="18" customHeight="1"/>
    <row r="17" spans="1:10" ht="18">
      <c r="A17" s="38" t="s">
        <v>11</v>
      </c>
      <c r="J17" s="14" t="s">
        <v>26</v>
      </c>
    </row>
    <row r="18" spans="1:10" ht="45">
      <c r="A18" s="39" t="s">
        <v>12</v>
      </c>
      <c r="B18" s="40" t="s">
        <v>13</v>
      </c>
      <c r="C18" s="40" t="s">
        <v>14</v>
      </c>
      <c r="D18" s="40" t="s">
        <v>15</v>
      </c>
      <c r="E18" s="40" t="s">
        <v>16</v>
      </c>
      <c r="F18" s="40" t="s">
        <v>17</v>
      </c>
      <c r="G18" s="40" t="s">
        <v>18</v>
      </c>
      <c r="H18" s="40" t="s">
        <v>19</v>
      </c>
      <c r="I18" s="40" t="s">
        <v>20</v>
      </c>
      <c r="J18" s="40" t="s">
        <v>9</v>
      </c>
    </row>
    <row r="19" spans="1:10" ht="18" customHeight="1">
      <c r="A19" s="15" t="s">
        <v>528</v>
      </c>
      <c r="B19" s="41">
        <v>127500000</v>
      </c>
      <c r="C19" s="119">
        <v>517256290</v>
      </c>
      <c r="D19" s="41">
        <v>67591539</v>
      </c>
      <c r="E19" s="41">
        <f>+C19-D19</f>
        <v>449664751</v>
      </c>
      <c r="F19" s="41">
        <v>640201097</v>
      </c>
      <c r="G19" s="62">
        <f t="shared" ref="G19:G28" si="0">B19/F19</f>
        <v>0.19915617233002023</v>
      </c>
      <c r="H19" s="41">
        <f t="shared" ref="H19:H28" si="1">E19*G19</f>
        <v>89553510.640891641</v>
      </c>
      <c r="I19" s="41" t="s">
        <v>25</v>
      </c>
      <c r="J19" s="41">
        <v>127500000</v>
      </c>
    </row>
    <row r="20" spans="1:10" ht="18" customHeight="1">
      <c r="A20" s="15" t="s">
        <v>529</v>
      </c>
      <c r="B20" s="41">
        <v>351000000</v>
      </c>
      <c r="C20" s="41">
        <v>2476914814</v>
      </c>
      <c r="D20" s="41">
        <v>883240128</v>
      </c>
      <c r="E20" s="41">
        <f t="shared" ref="E20:E30" si="2">+C20-D20</f>
        <v>1593674686</v>
      </c>
      <c r="F20" s="41">
        <v>92470000</v>
      </c>
      <c r="G20" s="62">
        <f t="shared" si="0"/>
        <v>3.7958256731913051</v>
      </c>
      <c r="H20" s="41">
        <f t="shared" si="1"/>
        <v>6049311287.8338919</v>
      </c>
      <c r="I20" s="41" t="s">
        <v>25</v>
      </c>
      <c r="J20" s="41">
        <v>351000000</v>
      </c>
    </row>
    <row r="21" spans="1:10" ht="18" customHeight="1">
      <c r="A21" s="15" t="s">
        <v>530</v>
      </c>
      <c r="B21" s="41">
        <v>13450000</v>
      </c>
      <c r="C21" s="41">
        <v>696060886</v>
      </c>
      <c r="D21" s="41">
        <v>332137007</v>
      </c>
      <c r="E21" s="41">
        <f t="shared" si="2"/>
        <v>363923879</v>
      </c>
      <c r="F21" s="41">
        <v>360000000</v>
      </c>
      <c r="G21" s="62">
        <f t="shared" si="0"/>
        <v>3.7361111111111109E-2</v>
      </c>
      <c r="H21" s="41">
        <f t="shared" si="1"/>
        <v>13596600.479305554</v>
      </c>
      <c r="I21" s="41" t="s">
        <v>25</v>
      </c>
      <c r="J21" s="41">
        <v>13450000</v>
      </c>
    </row>
    <row r="22" spans="1:10" ht="18" customHeight="1">
      <c r="A22" s="15" t="s">
        <v>531</v>
      </c>
      <c r="B22" s="41">
        <v>51900000</v>
      </c>
      <c r="C22" s="41">
        <v>130479075</v>
      </c>
      <c r="D22" s="41">
        <v>4710900</v>
      </c>
      <c r="E22" s="41">
        <f t="shared" si="2"/>
        <v>125768175</v>
      </c>
      <c r="F22" s="41">
        <v>96300000</v>
      </c>
      <c r="G22" s="62">
        <f t="shared" si="0"/>
        <v>0.5389408099688473</v>
      </c>
      <c r="H22" s="41">
        <f t="shared" si="1"/>
        <v>67781602.102803737</v>
      </c>
      <c r="I22" s="41" t="s">
        <v>25</v>
      </c>
      <c r="J22" s="41">
        <v>51900000</v>
      </c>
    </row>
    <row r="23" spans="1:10" ht="18" customHeight="1">
      <c r="A23" s="15" t="s">
        <v>532</v>
      </c>
      <c r="B23" s="41">
        <v>6400000</v>
      </c>
      <c r="C23" s="41">
        <v>31877558000</v>
      </c>
      <c r="D23" s="41">
        <v>12098176000</v>
      </c>
      <c r="E23" s="41">
        <f t="shared" si="2"/>
        <v>19779382000</v>
      </c>
      <c r="F23" s="41">
        <v>1070400000</v>
      </c>
      <c r="G23" s="62">
        <f t="shared" si="0"/>
        <v>5.9790732436472349E-3</v>
      </c>
      <c r="H23" s="41">
        <f t="shared" si="1"/>
        <v>118262373.69207773</v>
      </c>
      <c r="I23" s="41" t="s">
        <v>25</v>
      </c>
      <c r="J23" s="41">
        <v>6400000</v>
      </c>
    </row>
    <row r="24" spans="1:10" ht="18" customHeight="1">
      <c r="A24" s="15" t="s">
        <v>533</v>
      </c>
      <c r="B24" s="41">
        <v>5000000</v>
      </c>
      <c r="C24" s="41">
        <v>238724810</v>
      </c>
      <c r="D24" s="41">
        <v>90504341</v>
      </c>
      <c r="E24" s="41">
        <f t="shared" si="2"/>
        <v>148220469</v>
      </c>
      <c r="F24" s="41">
        <v>50000000</v>
      </c>
      <c r="G24" s="62">
        <f t="shared" si="0"/>
        <v>0.1</v>
      </c>
      <c r="H24" s="41">
        <f t="shared" si="1"/>
        <v>14822046.9</v>
      </c>
      <c r="I24" s="41" t="s">
        <v>25</v>
      </c>
      <c r="J24" s="41">
        <v>5000000</v>
      </c>
    </row>
    <row r="25" spans="1:10" ht="18" customHeight="1">
      <c r="A25" s="15" t="s">
        <v>534</v>
      </c>
      <c r="B25" s="41">
        <v>520000000</v>
      </c>
      <c r="C25" s="41">
        <v>1495064285</v>
      </c>
      <c r="D25" s="41">
        <v>30820564</v>
      </c>
      <c r="E25" s="41">
        <f t="shared" si="2"/>
        <v>1464243721</v>
      </c>
      <c r="F25" s="41">
        <v>100000000</v>
      </c>
      <c r="G25" s="62">
        <f t="shared" si="0"/>
        <v>5.2</v>
      </c>
      <c r="H25" s="41">
        <f t="shared" si="1"/>
        <v>7614067349.1999998</v>
      </c>
      <c r="I25" s="41" t="s">
        <v>25</v>
      </c>
      <c r="J25" s="41">
        <v>520000000</v>
      </c>
    </row>
    <row r="26" spans="1:10" ht="18" customHeight="1">
      <c r="A26" s="15" t="s">
        <v>535</v>
      </c>
      <c r="B26" s="41">
        <v>120000000</v>
      </c>
      <c r="C26" s="41">
        <v>2970576607</v>
      </c>
      <c r="D26" s="41">
        <v>660175379</v>
      </c>
      <c r="E26" s="41">
        <f t="shared" si="2"/>
        <v>2310401228</v>
      </c>
      <c r="F26" s="41">
        <v>300000000</v>
      </c>
      <c r="G26" s="62">
        <f t="shared" si="0"/>
        <v>0.4</v>
      </c>
      <c r="H26" s="41">
        <f t="shared" si="1"/>
        <v>924160491.20000005</v>
      </c>
      <c r="I26" s="41" t="s">
        <v>25</v>
      </c>
      <c r="J26" s="41">
        <v>120000000</v>
      </c>
    </row>
    <row r="27" spans="1:10" ht="18" customHeight="1">
      <c r="A27" s="15" t="s">
        <v>536</v>
      </c>
      <c r="B27" s="41">
        <v>14900000</v>
      </c>
      <c r="C27" s="41">
        <v>37866406</v>
      </c>
      <c r="D27" s="41">
        <v>1417313</v>
      </c>
      <c r="E27" s="41">
        <f t="shared" si="2"/>
        <v>36449093</v>
      </c>
      <c r="F27" s="41">
        <v>30000000</v>
      </c>
      <c r="G27" s="62">
        <f t="shared" si="0"/>
        <v>0.49666666666666665</v>
      </c>
      <c r="H27" s="41">
        <f t="shared" si="1"/>
        <v>18103049.523333333</v>
      </c>
      <c r="I27" s="41" t="s">
        <v>25</v>
      </c>
      <c r="J27" s="41">
        <v>14900000</v>
      </c>
    </row>
    <row r="28" spans="1:10" ht="18" customHeight="1">
      <c r="A28" s="15" t="s">
        <v>537</v>
      </c>
      <c r="B28" s="41">
        <v>15750000</v>
      </c>
      <c r="C28" s="41">
        <v>290060604</v>
      </c>
      <c r="D28" s="41">
        <v>152103204</v>
      </c>
      <c r="E28" s="41">
        <f t="shared" si="2"/>
        <v>137957400</v>
      </c>
      <c r="F28" s="41">
        <v>92500000</v>
      </c>
      <c r="G28" s="62">
        <f t="shared" si="0"/>
        <v>0.17027027027027028</v>
      </c>
      <c r="H28" s="41">
        <f t="shared" si="1"/>
        <v>23490043.783783786</v>
      </c>
      <c r="I28" s="41" t="s">
        <v>25</v>
      </c>
      <c r="J28" s="41">
        <v>15750000</v>
      </c>
    </row>
    <row r="29" spans="1:10" ht="18" customHeight="1">
      <c r="A29" s="15" t="s">
        <v>538</v>
      </c>
      <c r="B29" s="41">
        <v>19670000</v>
      </c>
      <c r="C29" s="41">
        <v>59817490</v>
      </c>
      <c r="D29" s="41">
        <v>1092193</v>
      </c>
      <c r="E29" s="41">
        <f t="shared" si="2"/>
        <v>58725297</v>
      </c>
      <c r="F29" s="41">
        <v>36500000</v>
      </c>
      <c r="G29" s="62">
        <f>B29/F29</f>
        <v>0.53890410958904111</v>
      </c>
      <c r="H29" s="41">
        <f>E29*G29</f>
        <v>31647303.890136987</v>
      </c>
      <c r="I29" s="41" t="s">
        <v>25</v>
      </c>
      <c r="J29" s="41">
        <v>19670000</v>
      </c>
    </row>
    <row r="30" spans="1:10" ht="18" customHeight="1">
      <c r="A30" s="15" t="s">
        <v>539</v>
      </c>
      <c r="B30" s="41">
        <v>40000000</v>
      </c>
      <c r="C30" s="41">
        <v>11999457000</v>
      </c>
      <c r="D30" s="41">
        <v>6909574000</v>
      </c>
      <c r="E30" s="41">
        <f t="shared" si="2"/>
        <v>5089883000</v>
      </c>
      <c r="F30" s="41">
        <v>1940000</v>
      </c>
      <c r="G30" s="62">
        <f>B30/F30</f>
        <v>20.618556701030929</v>
      </c>
      <c r="H30" s="41">
        <f>E30*G30</f>
        <v>104946041237.1134</v>
      </c>
      <c r="I30" s="41"/>
      <c r="J30" s="41">
        <v>40000000</v>
      </c>
    </row>
    <row r="31" spans="1:10">
      <c r="A31" s="42" t="s">
        <v>10</v>
      </c>
      <c r="B31" s="41">
        <f>SUM(B19:B30)</f>
        <v>1285570000</v>
      </c>
      <c r="C31" s="43"/>
      <c r="D31" s="43"/>
      <c r="E31" s="43"/>
      <c r="F31" s="43"/>
      <c r="G31" s="43"/>
      <c r="H31" s="43"/>
      <c r="I31" s="41" t="s">
        <v>25</v>
      </c>
      <c r="J31" s="41">
        <f>SUM(J19:J30)</f>
        <v>1285570000</v>
      </c>
    </row>
    <row r="32" spans="1:10">
      <c r="A32" s="120"/>
      <c r="B32" s="121"/>
      <c r="C32" s="121"/>
      <c r="D32" s="121"/>
      <c r="E32" s="121"/>
      <c r="F32" s="121"/>
      <c r="G32" s="121"/>
      <c r="H32" s="121"/>
      <c r="I32" s="121"/>
      <c r="J32" s="121"/>
    </row>
    <row r="33" spans="1:11" ht="18">
      <c r="A33" s="38" t="s">
        <v>21</v>
      </c>
      <c r="K33" s="14" t="s">
        <v>26</v>
      </c>
    </row>
    <row r="34" spans="1:11" ht="45">
      <c r="A34" s="39" t="s">
        <v>12</v>
      </c>
      <c r="B34" s="40" t="s">
        <v>22</v>
      </c>
      <c r="C34" s="40" t="s">
        <v>14</v>
      </c>
      <c r="D34" s="40" t="s">
        <v>15</v>
      </c>
      <c r="E34" s="40" t="s">
        <v>16</v>
      </c>
      <c r="F34" s="40" t="s">
        <v>17</v>
      </c>
      <c r="G34" s="40" t="s">
        <v>18</v>
      </c>
      <c r="H34" s="40" t="s">
        <v>19</v>
      </c>
      <c r="I34" s="40" t="s">
        <v>23</v>
      </c>
      <c r="J34" s="40" t="s">
        <v>24</v>
      </c>
      <c r="K34" s="40" t="s">
        <v>9</v>
      </c>
    </row>
    <row r="35" spans="1:11" ht="18" customHeight="1">
      <c r="A35" s="15" t="s">
        <v>540</v>
      </c>
      <c r="B35" s="37">
        <v>10000000</v>
      </c>
      <c r="C35" s="37">
        <v>2449511067</v>
      </c>
      <c r="D35" s="37">
        <v>482808945</v>
      </c>
      <c r="E35" s="37">
        <v>1966702122</v>
      </c>
      <c r="F35" s="37">
        <v>10000000</v>
      </c>
      <c r="G35" s="46">
        <v>1</v>
      </c>
      <c r="H35" s="37">
        <v>1966702122</v>
      </c>
      <c r="I35" s="37"/>
      <c r="J35" s="37">
        <v>10000000</v>
      </c>
      <c r="K35" s="37">
        <v>10000000</v>
      </c>
    </row>
    <row r="36" spans="1:11" ht="18" customHeight="1">
      <c r="A36" s="15" t="s">
        <v>541</v>
      </c>
      <c r="B36" s="37">
        <v>10000000</v>
      </c>
      <c r="C36" s="37">
        <v>75086670</v>
      </c>
      <c r="D36" s="37">
        <v>9161955</v>
      </c>
      <c r="E36" s="37">
        <v>65924715</v>
      </c>
      <c r="F36" s="37">
        <v>65924715</v>
      </c>
      <c r="G36" s="46">
        <v>0.15168817946349863</v>
      </c>
      <c r="H36" s="37">
        <v>10000000</v>
      </c>
      <c r="I36" s="37"/>
      <c r="J36" s="37">
        <v>10000000</v>
      </c>
      <c r="K36" s="37">
        <v>10000000</v>
      </c>
    </row>
    <row r="37" spans="1:11" ht="18" customHeight="1">
      <c r="A37" s="15" t="s">
        <v>542</v>
      </c>
      <c r="B37" s="37">
        <v>3000000</v>
      </c>
      <c r="C37" s="37">
        <v>1562829188</v>
      </c>
      <c r="D37" s="37">
        <v>225718792</v>
      </c>
      <c r="E37" s="37">
        <v>1337110396</v>
      </c>
      <c r="F37" s="37">
        <v>3000000</v>
      </c>
      <c r="G37" s="46">
        <v>1</v>
      </c>
      <c r="H37" s="37">
        <v>1337110396</v>
      </c>
      <c r="I37" s="37"/>
      <c r="J37" s="37">
        <v>3000000</v>
      </c>
      <c r="K37" s="37">
        <v>3000000</v>
      </c>
    </row>
    <row r="38" spans="1:11" ht="18" customHeight="1">
      <c r="A38" s="15" t="s">
        <v>543</v>
      </c>
      <c r="B38" s="37">
        <v>613352000</v>
      </c>
      <c r="C38" s="37">
        <v>2048361983</v>
      </c>
      <c r="D38" s="37">
        <v>509195348</v>
      </c>
      <c r="E38" s="37">
        <v>1539166635</v>
      </c>
      <c r="F38" s="37">
        <v>1267455005</v>
      </c>
      <c r="G38" s="46">
        <v>0.48392408218073191</v>
      </c>
      <c r="H38" s="37">
        <v>744839801.16558063</v>
      </c>
      <c r="I38" s="37"/>
      <c r="J38" s="37">
        <v>613352000</v>
      </c>
      <c r="K38" s="37">
        <v>613352000</v>
      </c>
    </row>
    <row r="39" spans="1:11" ht="18" customHeight="1">
      <c r="A39" s="15" t="s">
        <v>544</v>
      </c>
      <c r="B39" s="37">
        <v>15920000</v>
      </c>
      <c r="C39" s="37">
        <v>72828351964</v>
      </c>
      <c r="D39" s="37">
        <v>68882563124</v>
      </c>
      <c r="E39" s="37">
        <v>3945788840</v>
      </c>
      <c r="F39" s="37">
        <v>2835820000</v>
      </c>
      <c r="G39" s="46">
        <v>5.6138965096515295E-3</v>
      </c>
      <c r="H39" s="37">
        <v>22151250.196697958</v>
      </c>
      <c r="I39" s="37"/>
      <c r="J39" s="37">
        <v>15920000</v>
      </c>
      <c r="K39" s="37">
        <v>15920000</v>
      </c>
    </row>
    <row r="40" spans="1:11" ht="18" customHeight="1">
      <c r="A40" s="15" t="s">
        <v>545</v>
      </c>
      <c r="B40" s="37">
        <v>1790000</v>
      </c>
      <c r="C40" s="37">
        <v>591597923</v>
      </c>
      <c r="D40" s="37">
        <v>437763534</v>
      </c>
      <c r="E40" s="37">
        <v>153834389</v>
      </c>
      <c r="F40" s="37">
        <v>57330611</v>
      </c>
      <c r="G40" s="46">
        <v>3.1222412752586921E-2</v>
      </c>
      <c r="H40" s="37">
        <v>4803080.7889000168</v>
      </c>
      <c r="I40" s="37"/>
      <c r="J40" s="37">
        <v>1790000</v>
      </c>
      <c r="K40" s="37">
        <v>1790000</v>
      </c>
    </row>
    <row r="41" spans="1:11" ht="18" customHeight="1">
      <c r="A41" s="15" t="s">
        <v>546</v>
      </c>
      <c r="B41" s="37">
        <v>5650000</v>
      </c>
      <c r="C41" s="37">
        <v>273710970579</v>
      </c>
      <c r="D41" s="37">
        <v>213770920181</v>
      </c>
      <c r="E41" s="37">
        <v>59940050398</v>
      </c>
      <c r="F41" s="37">
        <v>46601650000</v>
      </c>
      <c r="G41" s="46">
        <v>1.2124034234839324E-4</v>
      </c>
      <c r="H41" s="37">
        <v>7267152.2306334646</v>
      </c>
      <c r="I41" s="37"/>
      <c r="J41" s="37">
        <v>5650000</v>
      </c>
      <c r="K41" s="37">
        <v>5650000</v>
      </c>
    </row>
    <row r="42" spans="1:11" ht="18" customHeight="1">
      <c r="A42" s="15" t="s">
        <v>547</v>
      </c>
      <c r="B42" s="37">
        <v>1398000</v>
      </c>
      <c r="C42" s="37">
        <v>660549825</v>
      </c>
      <c r="D42" s="37">
        <v>219626152</v>
      </c>
      <c r="E42" s="37">
        <v>440923673</v>
      </c>
      <c r="F42" s="37">
        <v>405057133</v>
      </c>
      <c r="G42" s="46">
        <v>3.4513649707780853E-3</v>
      </c>
      <c r="H42" s="37">
        <v>1521788.5197790109</v>
      </c>
      <c r="I42" s="37"/>
      <c r="J42" s="37">
        <v>1398000</v>
      </c>
      <c r="K42" s="37">
        <v>1398000</v>
      </c>
    </row>
    <row r="43" spans="1:11" ht="18" customHeight="1">
      <c r="A43" s="15" t="s">
        <v>548</v>
      </c>
      <c r="B43" s="37">
        <v>3680000</v>
      </c>
      <c r="C43" s="37">
        <v>5707034345</v>
      </c>
      <c r="D43" s="37">
        <v>5382435882</v>
      </c>
      <c r="E43" s="37">
        <v>324598463</v>
      </c>
      <c r="F43" s="37">
        <v>3680000</v>
      </c>
      <c r="G43" s="46">
        <v>1</v>
      </c>
      <c r="H43" s="37">
        <v>324598463</v>
      </c>
      <c r="I43" s="37"/>
      <c r="J43" s="37">
        <v>3680000</v>
      </c>
      <c r="K43" s="37">
        <v>3680000</v>
      </c>
    </row>
    <row r="44" spans="1:11" ht="18" customHeight="1">
      <c r="A44" s="15" t="s">
        <v>549</v>
      </c>
      <c r="B44" s="37">
        <v>29435000</v>
      </c>
      <c r="C44" s="37">
        <v>1298155995</v>
      </c>
      <c r="D44" s="37">
        <v>407781461</v>
      </c>
      <c r="E44" s="37">
        <v>890374534</v>
      </c>
      <c r="F44" s="37">
        <v>97140000</v>
      </c>
      <c r="G44" s="81">
        <v>0.30301626518427011</v>
      </c>
      <c r="H44" s="37">
        <v>269797965.90786493</v>
      </c>
      <c r="I44" s="37"/>
      <c r="J44" s="37">
        <v>29435000</v>
      </c>
      <c r="K44" s="37">
        <v>29435000</v>
      </c>
    </row>
    <row r="45" spans="1:11" ht="18" customHeight="1">
      <c r="A45" s="15" t="s">
        <v>550</v>
      </c>
      <c r="B45" s="37">
        <v>12000</v>
      </c>
      <c r="C45" s="37">
        <v>250772954</v>
      </c>
      <c r="D45" s="37">
        <v>50461602</v>
      </c>
      <c r="E45" s="37">
        <v>200311352</v>
      </c>
      <c r="F45" s="37">
        <v>48402000</v>
      </c>
      <c r="G45" s="46">
        <v>2.4792363951902817E-4</v>
      </c>
      <c r="H45" s="37">
        <v>49661.919424817163</v>
      </c>
      <c r="I45" s="37"/>
      <c r="J45" s="37">
        <v>12000</v>
      </c>
      <c r="K45" s="37">
        <v>12000</v>
      </c>
    </row>
    <row r="46" spans="1:11" ht="18" customHeight="1">
      <c r="A46" s="15" t="s">
        <v>551</v>
      </c>
      <c r="B46" s="37">
        <v>0</v>
      </c>
      <c r="C46" s="37">
        <v>36794721</v>
      </c>
      <c r="D46" s="37">
        <v>63497984</v>
      </c>
      <c r="E46" s="37">
        <v>-26703263</v>
      </c>
      <c r="F46" s="37">
        <v>7000000</v>
      </c>
      <c r="G46" s="46">
        <v>0</v>
      </c>
      <c r="H46" s="37">
        <v>0</v>
      </c>
      <c r="I46" s="37"/>
      <c r="J46" s="37">
        <v>0</v>
      </c>
      <c r="K46" s="37">
        <v>0</v>
      </c>
    </row>
    <row r="47" spans="1:11" ht="18" customHeight="1">
      <c r="A47" s="15" t="s">
        <v>552</v>
      </c>
      <c r="B47" s="37">
        <v>21000000</v>
      </c>
      <c r="C47" s="37">
        <v>23893823000000</v>
      </c>
      <c r="D47" s="37">
        <v>23444803000000</v>
      </c>
      <c r="E47" s="37">
        <v>449020000000</v>
      </c>
      <c r="F47" s="37">
        <v>16602000000</v>
      </c>
      <c r="G47" s="46">
        <v>1.264907842428623E-3</v>
      </c>
      <c r="H47" s="37">
        <v>567968919.40730023</v>
      </c>
      <c r="I47" s="37"/>
      <c r="J47" s="37">
        <v>21000000</v>
      </c>
      <c r="K47" s="37">
        <v>21000000</v>
      </c>
    </row>
    <row r="48" spans="1:11" ht="18" customHeight="1">
      <c r="A48" s="15" t="s">
        <v>553</v>
      </c>
      <c r="B48" s="37">
        <v>164473000</v>
      </c>
      <c r="C48" s="37">
        <v>509783897519</v>
      </c>
      <c r="D48" s="37">
        <v>466312571769</v>
      </c>
      <c r="E48" s="37">
        <v>43471325750</v>
      </c>
      <c r="F48" s="37">
        <v>7971968000</v>
      </c>
      <c r="G48" s="46">
        <v>2.0631417486874006E-2</v>
      </c>
      <c r="H48" s="37">
        <v>896875070.25614619</v>
      </c>
      <c r="I48" s="37"/>
      <c r="J48" s="37">
        <v>164473000</v>
      </c>
      <c r="K48" s="37">
        <v>164473000</v>
      </c>
    </row>
    <row r="49" spans="1:11" ht="18" customHeight="1">
      <c r="A49" s="15" t="s">
        <v>554</v>
      </c>
      <c r="B49" s="37">
        <v>20340000</v>
      </c>
      <c r="C49" s="37">
        <v>4455603166</v>
      </c>
      <c r="D49" s="37">
        <v>132830396</v>
      </c>
      <c r="E49" s="37">
        <v>4322772770</v>
      </c>
      <c r="F49" s="37">
        <v>4168851774</v>
      </c>
      <c r="G49" s="46">
        <v>4.8790413050555249E-3</v>
      </c>
      <c r="H49" s="37">
        <v>21090986.897199288</v>
      </c>
      <c r="I49" s="37"/>
      <c r="J49" s="37">
        <v>20340000</v>
      </c>
      <c r="K49" s="37">
        <v>20340000</v>
      </c>
    </row>
    <row r="50" spans="1:11" ht="18" customHeight="1">
      <c r="A50" s="15" t="s">
        <v>555</v>
      </c>
      <c r="B50" s="37">
        <v>9314525</v>
      </c>
      <c r="C50" s="37">
        <v>345489184</v>
      </c>
      <c r="D50" s="37">
        <v>7666514</v>
      </c>
      <c r="E50" s="37">
        <v>337822670</v>
      </c>
      <c r="F50" s="37">
        <v>297687850</v>
      </c>
      <c r="G50" s="46">
        <v>3.1289570602226459E-2</v>
      </c>
      <c r="H50" s="37">
        <v>10570326.283997651</v>
      </c>
      <c r="I50" s="37"/>
      <c r="J50" s="37">
        <v>9314525</v>
      </c>
      <c r="K50" s="37">
        <v>9314525</v>
      </c>
    </row>
    <row r="51" spans="1:11" ht="18" customHeight="1">
      <c r="A51" s="15" t="s">
        <v>556</v>
      </c>
      <c r="B51" s="37">
        <v>300000</v>
      </c>
      <c r="C51" s="37">
        <v>113326668</v>
      </c>
      <c r="D51" s="37">
        <v>37313</v>
      </c>
      <c r="E51" s="37">
        <v>113289355</v>
      </c>
      <c r="F51" s="37">
        <v>102694639</v>
      </c>
      <c r="G51" s="46">
        <v>2.9212819960348661E-3</v>
      </c>
      <c r="H51" s="37">
        <v>330950.15310390253</v>
      </c>
      <c r="I51" s="37"/>
      <c r="J51" s="37">
        <v>300000</v>
      </c>
      <c r="K51" s="37">
        <v>300000</v>
      </c>
    </row>
    <row r="52" spans="1:11" ht="18" customHeight="1">
      <c r="A52" s="15" t="s">
        <v>557</v>
      </c>
      <c r="B52" s="37">
        <v>30820000</v>
      </c>
      <c r="C52" s="37">
        <v>1934038794</v>
      </c>
      <c r="D52" s="37">
        <v>568713057</v>
      </c>
      <c r="E52" s="37">
        <v>1365325737</v>
      </c>
      <c r="F52" s="37">
        <v>1318958224</v>
      </c>
      <c r="G52" s="37">
        <v>2.3366926593423328E-2</v>
      </c>
      <c r="H52" s="37">
        <v>31903466.272590604</v>
      </c>
      <c r="I52" s="37"/>
      <c r="J52" s="37">
        <v>30820000</v>
      </c>
      <c r="K52" s="37">
        <v>30820000</v>
      </c>
    </row>
    <row r="53" spans="1:11" ht="18" customHeight="1">
      <c r="A53" s="15" t="s">
        <v>558</v>
      </c>
      <c r="B53" s="37">
        <v>16698000</v>
      </c>
      <c r="C53" s="37">
        <v>667553878</v>
      </c>
      <c r="D53" s="37">
        <v>354307333</v>
      </c>
      <c r="E53" s="37">
        <v>313246545</v>
      </c>
      <c r="F53" s="37">
        <v>225532651</v>
      </c>
      <c r="G53" s="46">
        <v>7.4038060236342448E-2</v>
      </c>
      <c r="H53" s="37">
        <v>23192166.567536157</v>
      </c>
      <c r="I53" s="37"/>
      <c r="J53" s="37">
        <v>16698000</v>
      </c>
      <c r="K53" s="37">
        <v>16698000</v>
      </c>
    </row>
    <row r="54" spans="1:11" ht="18" customHeight="1">
      <c r="A54" s="15" t="s">
        <v>559</v>
      </c>
      <c r="B54" s="37">
        <v>15329000</v>
      </c>
      <c r="C54" s="37">
        <v>649769436</v>
      </c>
      <c r="D54" s="37">
        <v>15002886</v>
      </c>
      <c r="E54" s="37">
        <v>634766550</v>
      </c>
      <c r="F54" s="37">
        <v>464215822</v>
      </c>
      <c r="G54" s="46">
        <v>3.3021278624148234E-2</v>
      </c>
      <c r="H54" s="37">
        <v>20960803.108839322</v>
      </c>
      <c r="I54" s="37"/>
      <c r="J54" s="37">
        <v>15329000</v>
      </c>
      <c r="K54" s="37">
        <v>15329000</v>
      </c>
    </row>
    <row r="55" spans="1:11" ht="18" customHeight="1">
      <c r="A55" s="15" t="s">
        <v>560</v>
      </c>
      <c r="B55" s="37">
        <v>6594000</v>
      </c>
      <c r="C55" s="37">
        <v>1520465511</v>
      </c>
      <c r="D55" s="37">
        <v>1431026006</v>
      </c>
      <c r="E55" s="37">
        <v>89439505</v>
      </c>
      <c r="F55" s="37">
        <v>60000000</v>
      </c>
      <c r="G55" s="46">
        <v>0.1099</v>
      </c>
      <c r="H55" s="37">
        <v>9829401.5995000005</v>
      </c>
      <c r="I55" s="37"/>
      <c r="J55" s="37">
        <v>6594000</v>
      </c>
      <c r="K55" s="37">
        <v>6594000</v>
      </c>
    </row>
    <row r="56" spans="1:11" ht="18" customHeight="1">
      <c r="A56" s="15" t="s">
        <v>561</v>
      </c>
      <c r="B56" s="37">
        <f>70648700+40000000</f>
        <v>110648700</v>
      </c>
      <c r="C56" s="37">
        <v>1085332562</v>
      </c>
      <c r="D56" s="37">
        <v>212738</v>
      </c>
      <c r="E56" s="37">
        <v>1085119824</v>
      </c>
      <c r="F56" s="37">
        <v>1058100000</v>
      </c>
      <c r="G56" s="46">
        <v>6.6769397977506847E-2</v>
      </c>
      <c r="H56" s="37">
        <v>72452797.381938189</v>
      </c>
      <c r="I56" s="37"/>
      <c r="J56" s="37">
        <f>70648700+40000000</f>
        <v>110648700</v>
      </c>
      <c r="K56" s="37">
        <f>70648700+40000000</f>
        <v>110648700</v>
      </c>
    </row>
    <row r="57" spans="1:11" ht="18" customHeight="1">
      <c r="A57" s="15" t="s">
        <v>562</v>
      </c>
      <c r="B57" s="37">
        <v>4355600</v>
      </c>
      <c r="C57" s="37">
        <v>14801747824</v>
      </c>
      <c r="D57" s="37">
        <v>8622886718</v>
      </c>
      <c r="E57" s="37">
        <v>6178861106</v>
      </c>
      <c r="F57" s="37">
        <v>4355600</v>
      </c>
      <c r="G57" s="46">
        <v>1</v>
      </c>
      <c r="H57" s="37">
        <v>6178861106</v>
      </c>
      <c r="I57" s="37"/>
      <c r="J57" s="37">
        <v>4355600</v>
      </c>
      <c r="K57" s="37">
        <v>4355600</v>
      </c>
    </row>
    <row r="58" spans="1:11" ht="18" customHeight="1">
      <c r="A58" s="15" t="s">
        <v>563</v>
      </c>
      <c r="B58" s="37">
        <v>800000</v>
      </c>
      <c r="C58" s="37">
        <v>71308018</v>
      </c>
      <c r="D58" s="37">
        <v>23212672</v>
      </c>
      <c r="E58" s="37">
        <v>48095346</v>
      </c>
      <c r="F58" s="37">
        <v>800000</v>
      </c>
      <c r="G58" s="46">
        <v>1</v>
      </c>
      <c r="H58" s="37">
        <v>48095346</v>
      </c>
      <c r="I58" s="37"/>
      <c r="J58" s="37">
        <v>800000</v>
      </c>
      <c r="K58" s="37">
        <v>800000</v>
      </c>
    </row>
    <row r="59" spans="1:11" ht="18" customHeight="1">
      <c r="A59" s="15" t="s">
        <v>564</v>
      </c>
      <c r="B59" s="37">
        <v>190000</v>
      </c>
      <c r="C59" s="37">
        <v>147530098</v>
      </c>
      <c r="D59" s="37">
        <v>0</v>
      </c>
      <c r="E59" s="37">
        <v>147530098</v>
      </c>
      <c r="F59" s="37">
        <v>30607374</v>
      </c>
      <c r="G59" s="46">
        <v>6.2076544038047821E-3</v>
      </c>
      <c r="H59" s="37">
        <v>915815.86254345102</v>
      </c>
      <c r="I59" s="37"/>
      <c r="J59" s="37">
        <v>190000</v>
      </c>
      <c r="K59" s="37">
        <v>190000</v>
      </c>
    </row>
    <row r="60" spans="1:11" ht="18" customHeight="1">
      <c r="A60" s="15" t="s">
        <v>565</v>
      </c>
      <c r="B60" s="37">
        <v>500000</v>
      </c>
      <c r="C60" s="37">
        <v>2195771585</v>
      </c>
      <c r="D60" s="37">
        <v>617634082</v>
      </c>
      <c r="E60" s="37">
        <v>1578137503</v>
      </c>
      <c r="F60" s="37">
        <v>400000000</v>
      </c>
      <c r="G60" s="46">
        <v>1.25E-3</v>
      </c>
      <c r="H60" s="37">
        <v>1972671.8787500001</v>
      </c>
      <c r="I60" s="37"/>
      <c r="J60" s="37">
        <v>500000</v>
      </c>
      <c r="K60" s="37">
        <v>500000</v>
      </c>
    </row>
    <row r="61" spans="1:11" ht="18" customHeight="1">
      <c r="A61" s="15" t="s">
        <v>566</v>
      </c>
      <c r="B61" s="37">
        <v>40000000</v>
      </c>
      <c r="C61" s="37"/>
      <c r="D61" s="37"/>
      <c r="E61" s="37"/>
      <c r="F61" s="37"/>
      <c r="G61" s="46"/>
      <c r="H61" s="37"/>
      <c r="I61" s="37"/>
      <c r="J61" s="37">
        <v>40000000</v>
      </c>
      <c r="K61" s="37">
        <v>40000000</v>
      </c>
    </row>
    <row r="62" spans="1:11" ht="18" customHeight="1">
      <c r="A62" s="15"/>
      <c r="B62" s="37"/>
      <c r="C62" s="37"/>
      <c r="D62" s="68"/>
      <c r="E62" s="68"/>
      <c r="F62" s="37"/>
      <c r="G62" s="46"/>
      <c r="H62" s="37"/>
      <c r="I62" s="37"/>
      <c r="J62" s="37"/>
      <c r="K62" s="37"/>
    </row>
    <row r="63" spans="1:11" ht="18" customHeight="1">
      <c r="A63" s="15"/>
      <c r="B63" s="37"/>
      <c r="C63" s="37"/>
      <c r="D63" s="37"/>
      <c r="E63" s="37"/>
      <c r="F63" s="37"/>
      <c r="G63" s="45"/>
      <c r="H63" s="37"/>
      <c r="I63" s="37"/>
      <c r="J63" s="37"/>
      <c r="K63" s="37"/>
    </row>
    <row r="64" spans="1:11" ht="18" customHeight="1">
      <c r="A64" s="42" t="s">
        <v>10</v>
      </c>
      <c r="B64" s="37">
        <f>SUM(B35:B63)</f>
        <v>1135599825</v>
      </c>
      <c r="C64" s="44"/>
      <c r="D64" s="44"/>
      <c r="E64" s="44"/>
      <c r="F64" s="44"/>
      <c r="G64" s="43"/>
      <c r="H64" s="44"/>
      <c r="I64" s="37">
        <f>SUM(I35:I63)</f>
        <v>0</v>
      </c>
      <c r="J64" s="37">
        <f>SUM(J35:J63)</f>
        <v>1135599825</v>
      </c>
      <c r="K64" s="37">
        <f>SUM(K35:K63)</f>
        <v>1135599825</v>
      </c>
    </row>
    <row r="66" spans="1:2">
      <c r="A66" s="84" t="s">
        <v>567</v>
      </c>
      <c r="B66" s="85">
        <f>+J64+B31+D15</f>
        <v>3021169825</v>
      </c>
    </row>
    <row r="67" spans="1:2">
      <c r="A67" s="84" t="s">
        <v>458</v>
      </c>
      <c r="B67" s="85">
        <v>3021169825</v>
      </c>
    </row>
    <row r="68" spans="1:2">
      <c r="A68" s="84" t="s">
        <v>459</v>
      </c>
      <c r="B68" s="86">
        <f>+B66-B67</f>
        <v>0</v>
      </c>
    </row>
  </sheetData>
  <phoneticPr fontId="9"/>
  <printOptions horizontalCentered="1" verticalCentered="1"/>
  <pageMargins left="0.39370078740157483" right="0.39370078740157483" top="0.59055118110236227" bottom="0.39370078740157483" header="0.19685039370078741" footer="0.19685039370078741"/>
  <pageSetup paperSize="9" scale="41" fitToWidth="0"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pageSetUpPr fitToPage="1"/>
  </sheetPr>
  <dimension ref="A1:G34"/>
  <sheetViews>
    <sheetView topLeftCell="A12" zoomScale="90" zoomScaleNormal="90" workbookViewId="0">
      <selection activeCell="E26" sqref="E26"/>
    </sheetView>
  </sheetViews>
  <sheetFormatPr defaultColWidth="8.83203125" defaultRowHeight="15"/>
  <cols>
    <col min="1" max="1" width="34.08203125" style="16" customWidth="1"/>
    <col min="2" max="7" width="17.83203125" style="16" customWidth="1"/>
    <col min="8" max="8" width="11.25" style="16" customWidth="1"/>
    <col min="9" max="9" width="8.83203125" style="16"/>
    <col min="10" max="10" width="13.58203125" style="16" customWidth="1"/>
    <col min="11" max="16384" width="8.83203125" style="16"/>
  </cols>
  <sheetData>
    <row r="1" spans="1:7" ht="29">
      <c r="A1" s="1" t="s">
        <v>33</v>
      </c>
    </row>
    <row r="2" spans="1:7" ht="18">
      <c r="A2" s="13" t="s">
        <v>403</v>
      </c>
    </row>
    <row r="3" spans="1:7" ht="18">
      <c r="A3" s="13" t="s">
        <v>488</v>
      </c>
    </row>
    <row r="4" spans="1:7" ht="18">
      <c r="A4" s="13" t="s">
        <v>431</v>
      </c>
    </row>
    <row r="5" spans="1:7" ht="18">
      <c r="G5" s="14" t="s">
        <v>26</v>
      </c>
    </row>
    <row r="6" spans="1:7" ht="30">
      <c r="A6" s="39" t="s">
        <v>27</v>
      </c>
      <c r="B6" s="39" t="s">
        <v>28</v>
      </c>
      <c r="C6" s="39" t="s">
        <v>29</v>
      </c>
      <c r="D6" s="39" t="s">
        <v>30</v>
      </c>
      <c r="E6" s="39" t="s">
        <v>31</v>
      </c>
      <c r="F6" s="40" t="s">
        <v>32</v>
      </c>
      <c r="G6" s="40" t="s">
        <v>9</v>
      </c>
    </row>
    <row r="7" spans="1:7" ht="18" customHeight="1">
      <c r="A7" s="15" t="s">
        <v>358</v>
      </c>
      <c r="B7" s="41">
        <v>12083396386</v>
      </c>
      <c r="C7" s="87" t="s">
        <v>25</v>
      </c>
      <c r="D7" s="87" t="s">
        <v>25</v>
      </c>
      <c r="E7" s="41">
        <v>300000000</v>
      </c>
      <c r="F7" s="87">
        <f>SUM(B7:E7)</f>
        <v>12383396386</v>
      </c>
      <c r="G7" s="41">
        <v>12383396386</v>
      </c>
    </row>
    <row r="8" spans="1:7" ht="18" customHeight="1">
      <c r="A8" s="15" t="s">
        <v>359</v>
      </c>
      <c r="B8" s="41">
        <v>2289533695</v>
      </c>
      <c r="C8" s="41" t="s">
        <v>25</v>
      </c>
      <c r="D8" s="41" t="s">
        <v>25</v>
      </c>
      <c r="E8" s="41" t="s">
        <v>25</v>
      </c>
      <c r="F8" s="87">
        <f t="shared" ref="F8:F26" si="0">SUM(B8:E8)</f>
        <v>2289533695</v>
      </c>
      <c r="G8" s="41">
        <v>2289533695</v>
      </c>
    </row>
    <row r="9" spans="1:7" ht="18" customHeight="1">
      <c r="A9" s="15" t="s">
        <v>492</v>
      </c>
      <c r="B9" s="41">
        <v>64603551</v>
      </c>
      <c r="C9" s="41" t="s">
        <v>25</v>
      </c>
      <c r="D9" s="41" t="s">
        <v>25</v>
      </c>
      <c r="E9" s="41">
        <v>150000000</v>
      </c>
      <c r="F9" s="87">
        <f t="shared" si="0"/>
        <v>214603551</v>
      </c>
      <c r="G9" s="41">
        <v>214603551</v>
      </c>
    </row>
    <row r="10" spans="1:7" ht="18" customHeight="1">
      <c r="A10" s="15" t="s">
        <v>493</v>
      </c>
      <c r="B10" s="41">
        <v>115920010</v>
      </c>
      <c r="C10" s="41" t="s">
        <v>25</v>
      </c>
      <c r="D10" s="41" t="s">
        <v>25</v>
      </c>
      <c r="E10" s="41">
        <v>100000000</v>
      </c>
      <c r="F10" s="87">
        <f t="shared" si="0"/>
        <v>215920010</v>
      </c>
      <c r="G10" s="41">
        <v>215920010</v>
      </c>
    </row>
    <row r="11" spans="1:7" ht="18" customHeight="1">
      <c r="A11" s="15" t="s">
        <v>494</v>
      </c>
      <c r="B11" s="41">
        <v>52223354</v>
      </c>
      <c r="C11" s="41" t="s">
        <v>25</v>
      </c>
      <c r="D11" s="41" t="s">
        <v>25</v>
      </c>
      <c r="E11" s="41">
        <v>50000000</v>
      </c>
      <c r="F11" s="87">
        <f t="shared" si="0"/>
        <v>102223354</v>
      </c>
      <c r="G11" s="41">
        <v>102223354</v>
      </c>
    </row>
    <row r="12" spans="1:7" ht="18" customHeight="1">
      <c r="A12" s="15" t="s">
        <v>495</v>
      </c>
      <c r="B12" s="41">
        <v>524182864</v>
      </c>
      <c r="C12" s="41" t="s">
        <v>25</v>
      </c>
      <c r="D12" s="41" t="s">
        <v>25</v>
      </c>
      <c r="E12" s="41" t="s">
        <v>25</v>
      </c>
      <c r="F12" s="87">
        <f t="shared" si="0"/>
        <v>524182864</v>
      </c>
      <c r="G12" s="41">
        <v>524182864</v>
      </c>
    </row>
    <row r="13" spans="1:7" ht="18" customHeight="1">
      <c r="A13" s="15" t="s">
        <v>496</v>
      </c>
      <c r="B13" s="41">
        <v>153559265</v>
      </c>
      <c r="C13" s="41" t="s">
        <v>25</v>
      </c>
      <c r="D13" s="41" t="s">
        <v>25</v>
      </c>
      <c r="E13" s="41" t="s">
        <v>25</v>
      </c>
      <c r="F13" s="87">
        <f t="shared" si="0"/>
        <v>153559265</v>
      </c>
      <c r="G13" s="41">
        <v>153559265</v>
      </c>
    </row>
    <row r="14" spans="1:7" ht="18" customHeight="1">
      <c r="A14" s="15" t="s">
        <v>497</v>
      </c>
      <c r="B14" s="41">
        <v>36761943</v>
      </c>
      <c r="C14" s="41" t="s">
        <v>25</v>
      </c>
      <c r="D14" s="41" t="s">
        <v>25</v>
      </c>
      <c r="E14" s="41" t="s">
        <v>25</v>
      </c>
      <c r="F14" s="87">
        <f t="shared" si="0"/>
        <v>36761943</v>
      </c>
      <c r="G14" s="41">
        <v>36761943</v>
      </c>
    </row>
    <row r="15" spans="1:7" ht="18" customHeight="1">
      <c r="A15" s="15" t="s">
        <v>498</v>
      </c>
      <c r="B15" s="41">
        <v>651559</v>
      </c>
      <c r="C15" s="41" t="s">
        <v>25</v>
      </c>
      <c r="D15" s="41" t="s">
        <v>25</v>
      </c>
      <c r="E15" s="41" t="s">
        <v>25</v>
      </c>
      <c r="F15" s="87">
        <f t="shared" si="0"/>
        <v>651559</v>
      </c>
      <c r="G15" s="41">
        <v>651559</v>
      </c>
    </row>
    <row r="16" spans="1:7" ht="18" customHeight="1">
      <c r="A16" s="15" t="s">
        <v>490</v>
      </c>
      <c r="B16" s="41">
        <v>427821092</v>
      </c>
      <c r="C16" s="41" t="s">
        <v>25</v>
      </c>
      <c r="D16" s="41" t="s">
        <v>25</v>
      </c>
      <c r="E16" s="41" t="s">
        <v>25</v>
      </c>
      <c r="F16" s="87">
        <f t="shared" si="0"/>
        <v>427821092</v>
      </c>
      <c r="G16" s="41">
        <v>427821092</v>
      </c>
    </row>
    <row r="17" spans="1:7" ht="18" customHeight="1">
      <c r="A17" s="15" t="s">
        <v>425</v>
      </c>
      <c r="B17" s="41">
        <v>41033807</v>
      </c>
      <c r="C17" s="41" t="s">
        <v>25</v>
      </c>
      <c r="D17" s="41" t="s">
        <v>25</v>
      </c>
      <c r="E17" s="41" t="s">
        <v>25</v>
      </c>
      <c r="F17" s="87">
        <f t="shared" si="0"/>
        <v>41033807</v>
      </c>
      <c r="G17" s="41">
        <v>41033807</v>
      </c>
    </row>
    <row r="18" spans="1:7" ht="18" customHeight="1">
      <c r="A18" s="15" t="s">
        <v>444</v>
      </c>
      <c r="B18" s="41">
        <v>0</v>
      </c>
      <c r="C18" s="41" t="s">
        <v>25</v>
      </c>
      <c r="D18" s="41" t="s">
        <v>25</v>
      </c>
      <c r="E18" s="41" t="s">
        <v>25</v>
      </c>
      <c r="F18" s="87">
        <f t="shared" si="0"/>
        <v>0</v>
      </c>
      <c r="G18" s="41">
        <v>0</v>
      </c>
    </row>
    <row r="19" spans="1:7" ht="18" customHeight="1">
      <c r="A19" s="15" t="s">
        <v>491</v>
      </c>
      <c r="B19" s="41">
        <v>0</v>
      </c>
      <c r="C19" s="41" t="s">
        <v>25</v>
      </c>
      <c r="D19" s="41" t="s">
        <v>25</v>
      </c>
      <c r="E19" s="41" t="s">
        <v>25</v>
      </c>
      <c r="F19" s="87">
        <f t="shared" si="0"/>
        <v>0</v>
      </c>
      <c r="G19" s="41">
        <v>0</v>
      </c>
    </row>
    <row r="20" spans="1:7" ht="18" customHeight="1">
      <c r="A20" s="15" t="s">
        <v>499</v>
      </c>
      <c r="B20" s="41">
        <v>162354506</v>
      </c>
      <c r="C20" s="41" t="s">
        <v>25</v>
      </c>
      <c r="D20" s="41" t="s">
        <v>25</v>
      </c>
      <c r="E20" s="41" t="s">
        <v>25</v>
      </c>
      <c r="F20" s="87">
        <f t="shared" si="0"/>
        <v>162354506</v>
      </c>
      <c r="G20" s="41">
        <v>162354506</v>
      </c>
    </row>
    <row r="21" spans="1:7" ht="18" customHeight="1">
      <c r="A21" s="15" t="s">
        <v>500</v>
      </c>
      <c r="B21" s="41">
        <v>581100655</v>
      </c>
      <c r="C21" s="41" t="s">
        <v>25</v>
      </c>
      <c r="D21" s="41" t="s">
        <v>25</v>
      </c>
      <c r="E21" s="41" t="s">
        <v>25</v>
      </c>
      <c r="F21" s="87">
        <f t="shared" si="0"/>
        <v>581100655</v>
      </c>
      <c r="G21" s="41">
        <v>581100655</v>
      </c>
    </row>
    <row r="22" spans="1:7" ht="18" customHeight="1">
      <c r="A22" s="15" t="s">
        <v>501</v>
      </c>
      <c r="B22" s="41">
        <v>202957875</v>
      </c>
      <c r="C22" s="41" t="s">
        <v>25</v>
      </c>
      <c r="D22" s="41" t="s">
        <v>25</v>
      </c>
      <c r="E22" s="41" t="s">
        <v>25</v>
      </c>
      <c r="F22" s="87">
        <f t="shared" si="0"/>
        <v>202957875</v>
      </c>
      <c r="G22" s="41">
        <v>202957875</v>
      </c>
    </row>
    <row r="23" spans="1:7" ht="18" customHeight="1">
      <c r="A23" s="15" t="s">
        <v>503</v>
      </c>
      <c r="B23" s="41">
        <v>1861027195</v>
      </c>
      <c r="C23" s="41" t="s">
        <v>25</v>
      </c>
      <c r="D23" s="41" t="s">
        <v>25</v>
      </c>
      <c r="E23" s="41" t="s">
        <v>25</v>
      </c>
      <c r="F23" s="87">
        <f t="shared" si="0"/>
        <v>1861027195</v>
      </c>
      <c r="G23" s="41">
        <v>1861027195</v>
      </c>
    </row>
    <row r="24" spans="1:7" ht="18" customHeight="1">
      <c r="A24" s="15" t="s">
        <v>504</v>
      </c>
      <c r="B24" s="41">
        <v>2664133594</v>
      </c>
      <c r="C24" s="41" t="s">
        <v>25</v>
      </c>
      <c r="D24" s="41" t="s">
        <v>25</v>
      </c>
      <c r="E24" s="41" t="s">
        <v>25</v>
      </c>
      <c r="F24" s="87">
        <f t="shared" si="0"/>
        <v>2664133594</v>
      </c>
      <c r="G24" s="41">
        <v>2664133594</v>
      </c>
    </row>
    <row r="25" spans="1:7" ht="18" customHeight="1">
      <c r="A25" s="15" t="s">
        <v>505</v>
      </c>
      <c r="B25" s="41">
        <v>6972635</v>
      </c>
      <c r="C25" s="41" t="s">
        <v>25</v>
      </c>
      <c r="D25" s="41" t="s">
        <v>25</v>
      </c>
      <c r="E25" s="41" t="s">
        <v>25</v>
      </c>
      <c r="F25" s="87">
        <f t="shared" si="0"/>
        <v>6972635</v>
      </c>
      <c r="G25" s="41">
        <v>6972635</v>
      </c>
    </row>
    <row r="26" spans="1:7" ht="18" customHeight="1">
      <c r="A26" s="15" t="s">
        <v>502</v>
      </c>
      <c r="B26" s="41">
        <v>33528534</v>
      </c>
      <c r="C26" s="41" t="s">
        <v>25</v>
      </c>
      <c r="D26" s="41" t="s">
        <v>25</v>
      </c>
      <c r="E26" s="41" t="s">
        <v>25</v>
      </c>
      <c r="F26" s="87">
        <f t="shared" si="0"/>
        <v>33528534</v>
      </c>
      <c r="G26" s="41">
        <v>33528534</v>
      </c>
    </row>
    <row r="27" spans="1:7" ht="18" customHeight="1">
      <c r="A27" s="42" t="s">
        <v>460</v>
      </c>
      <c r="B27" s="41">
        <f>SUM(B7:B26)</f>
        <v>21301762520</v>
      </c>
      <c r="C27" s="41">
        <f t="shared" ref="C27:G27" si="1">SUM(C7:C26)</f>
        <v>0</v>
      </c>
      <c r="D27" s="41">
        <f t="shared" si="1"/>
        <v>0</v>
      </c>
      <c r="E27" s="41">
        <f t="shared" si="1"/>
        <v>600000000</v>
      </c>
      <c r="F27" s="41">
        <f t="shared" si="1"/>
        <v>21901762520</v>
      </c>
      <c r="G27" s="41">
        <f t="shared" si="1"/>
        <v>21901762520</v>
      </c>
    </row>
    <row r="28" spans="1:7" ht="18" customHeight="1"/>
    <row r="29" spans="1:7" ht="18" customHeight="1"/>
    <row r="30" spans="1:7" ht="18" customHeight="1"/>
    <row r="31" spans="1:7" ht="18" customHeight="1"/>
    <row r="32" spans="1:7" ht="18" customHeight="1"/>
    <row r="33" ht="18" customHeight="1"/>
    <row r="34" ht="18" customHeight="1"/>
  </sheetData>
  <phoneticPr fontId="9"/>
  <printOptions horizontalCentered="1"/>
  <pageMargins left="0.59055118110236227" right="0.39370078740157483" top="0.39370078740157483" bottom="0.39370078740157483" header="0.19685039370078741" footer="0.19685039370078741"/>
  <pageSetup paperSize="9" scale="88" fitToHeight="0" orientation="landscape"/>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FF"/>
    <pageSetUpPr fitToPage="1"/>
  </sheetPr>
  <dimension ref="A1:G10"/>
  <sheetViews>
    <sheetView workbookViewId="0">
      <selection activeCell="B8" sqref="B8"/>
    </sheetView>
  </sheetViews>
  <sheetFormatPr defaultColWidth="8.83203125" defaultRowHeight="15"/>
  <cols>
    <col min="1" max="1" width="30.83203125" style="16" customWidth="1"/>
    <col min="2" max="6" width="19.83203125" style="16" customWidth="1"/>
    <col min="7" max="16384" width="8.83203125" style="16"/>
  </cols>
  <sheetData>
    <row r="1" spans="1:7" ht="29">
      <c r="A1" s="1" t="s">
        <v>34</v>
      </c>
    </row>
    <row r="2" spans="1:7" ht="18">
      <c r="A2" s="13" t="s">
        <v>403</v>
      </c>
    </row>
    <row r="3" spans="1:7" ht="18">
      <c r="A3" s="13" t="s">
        <v>488</v>
      </c>
    </row>
    <row r="4" spans="1:7" ht="18">
      <c r="A4" s="13" t="s">
        <v>431</v>
      </c>
    </row>
    <row r="5" spans="1:7" ht="18">
      <c r="F5" s="14" t="s">
        <v>26</v>
      </c>
    </row>
    <row r="6" spans="1:7" ht="22.5" customHeight="1">
      <c r="A6" s="124" t="s">
        <v>35</v>
      </c>
      <c r="B6" s="124" t="s">
        <v>36</v>
      </c>
      <c r="C6" s="124"/>
      <c r="D6" s="124" t="s">
        <v>37</v>
      </c>
      <c r="E6" s="124"/>
      <c r="F6" s="125" t="s">
        <v>38</v>
      </c>
    </row>
    <row r="7" spans="1:7" ht="30">
      <c r="A7" s="124"/>
      <c r="B7" s="39" t="s">
        <v>39</v>
      </c>
      <c r="C7" s="40" t="s">
        <v>40</v>
      </c>
      <c r="D7" s="39" t="s">
        <v>39</v>
      </c>
      <c r="E7" s="40" t="s">
        <v>40</v>
      </c>
      <c r="F7" s="124"/>
    </row>
    <row r="8" spans="1:7" ht="18" customHeight="1">
      <c r="A8" s="15" t="s">
        <v>486</v>
      </c>
      <c r="B8" s="41">
        <v>140042000</v>
      </c>
      <c r="C8" s="41" t="s">
        <v>25</v>
      </c>
      <c r="D8" s="41" t="s">
        <v>25</v>
      </c>
      <c r="E8" s="41" t="s">
        <v>25</v>
      </c>
      <c r="F8" s="41"/>
      <c r="G8" s="16" t="s">
        <v>487</v>
      </c>
    </row>
    <row r="9" spans="1:7" ht="18" customHeight="1">
      <c r="A9" s="15"/>
      <c r="B9" s="37"/>
      <c r="C9" s="37"/>
      <c r="D9" s="37"/>
      <c r="E9" s="37"/>
      <c r="F9" s="37"/>
    </row>
    <row r="10" spans="1:7">
      <c r="A10" s="42" t="s">
        <v>10</v>
      </c>
      <c r="B10" s="37">
        <f>B8+B9</f>
        <v>140042000</v>
      </c>
      <c r="C10" s="37"/>
      <c r="D10" s="37"/>
      <c r="E10" s="37"/>
      <c r="F10" s="37"/>
    </row>
  </sheetData>
  <mergeCells count="4">
    <mergeCell ref="A6:A7"/>
    <mergeCell ref="B6:C6"/>
    <mergeCell ref="D6:E6"/>
    <mergeCell ref="F6:F7"/>
  </mergeCells>
  <phoneticPr fontId="9"/>
  <printOptions horizontalCentered="1"/>
  <pageMargins left="0.59055118110236227" right="0.39370078740157483" top="0.39370078740157483" bottom="0.39370078740157483" header="0.19685039370078741" footer="0.19685039370078741"/>
  <pageSetup paperSize="9" scale="90" fitToHeight="0" orientation="landscape"/>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FF"/>
    <pageSetUpPr fitToPage="1"/>
  </sheetPr>
  <dimension ref="A1:F35"/>
  <sheetViews>
    <sheetView topLeftCell="A27" zoomScale="90" zoomScaleNormal="90" workbookViewId="0">
      <selection activeCell="E24" sqref="E24"/>
    </sheetView>
  </sheetViews>
  <sheetFormatPr defaultColWidth="8.83203125" defaultRowHeight="15"/>
  <cols>
    <col min="1" max="1" width="40.33203125" style="16" customWidth="1"/>
    <col min="2" max="3" width="19.83203125" style="16" customWidth="1"/>
    <col min="4" max="4" width="8.83203125" style="91"/>
    <col min="5" max="5" width="14.83203125" style="16" customWidth="1"/>
    <col min="6" max="8" width="10.08203125" style="16" bestFit="1" customWidth="1"/>
    <col min="9" max="16384" width="8.83203125" style="16"/>
  </cols>
  <sheetData>
    <row r="1" spans="1:3" ht="29">
      <c r="A1" s="1" t="s">
        <v>46</v>
      </c>
    </row>
    <row r="2" spans="1:3" ht="18">
      <c r="A2" s="13" t="s">
        <v>403</v>
      </c>
    </row>
    <row r="3" spans="1:3" ht="18">
      <c r="A3" s="13" t="s">
        <v>488</v>
      </c>
    </row>
    <row r="4" spans="1:3" ht="18">
      <c r="A4" s="13" t="s">
        <v>375</v>
      </c>
    </row>
    <row r="5" spans="1:3" ht="18">
      <c r="C5" s="14" t="s">
        <v>26</v>
      </c>
    </row>
    <row r="6" spans="1:3" ht="22.5" customHeight="1">
      <c r="A6" s="39" t="s">
        <v>35</v>
      </c>
      <c r="B6" s="39" t="s">
        <v>39</v>
      </c>
      <c r="C6" s="39" t="s">
        <v>42</v>
      </c>
    </row>
    <row r="7" spans="1:3" ht="18" customHeight="1">
      <c r="A7" s="15" t="s">
        <v>43</v>
      </c>
      <c r="B7" s="41"/>
      <c r="C7" s="41"/>
    </row>
    <row r="8" spans="1:3" ht="18" customHeight="1">
      <c r="A8" s="92" t="s">
        <v>461</v>
      </c>
      <c r="B8" s="90">
        <v>31853258</v>
      </c>
      <c r="C8" s="90"/>
    </row>
    <row r="9" spans="1:3" ht="18" customHeight="1">
      <c r="A9" s="92" t="s">
        <v>506</v>
      </c>
      <c r="B9" s="90">
        <v>1176000</v>
      </c>
      <c r="C9" s="90"/>
    </row>
    <row r="10" spans="1:3" ht="18" customHeight="1">
      <c r="A10" s="92" t="s">
        <v>462</v>
      </c>
      <c r="B10" s="90">
        <v>1140000</v>
      </c>
      <c r="C10" s="90"/>
    </row>
    <row r="11" spans="1:3" ht="18" customHeight="1">
      <c r="A11" s="92" t="s">
        <v>456</v>
      </c>
      <c r="B11" s="90">
        <v>219790705</v>
      </c>
      <c r="C11" s="90"/>
    </row>
    <row r="12" spans="1:3" ht="18" customHeight="1">
      <c r="A12" s="15"/>
      <c r="B12" s="41"/>
      <c r="C12" s="41"/>
    </row>
    <row r="13" spans="1:3" ht="18" hidden="1" customHeight="1">
      <c r="A13" s="15"/>
      <c r="B13" s="41"/>
      <c r="C13" s="41"/>
    </row>
    <row r="14" spans="1:3" ht="18" hidden="1" customHeight="1">
      <c r="A14" s="15"/>
      <c r="B14" s="41"/>
      <c r="C14" s="41"/>
    </row>
    <row r="15" spans="1:3" ht="18" customHeight="1" thickBot="1">
      <c r="A15" s="47" t="s">
        <v>44</v>
      </c>
      <c r="B15" s="67">
        <f>SUM(B8:B14)</f>
        <v>253959963</v>
      </c>
      <c r="C15" s="67">
        <f>SUM(C8:C14)</f>
        <v>0</v>
      </c>
    </row>
    <row r="16" spans="1:3" ht="18" customHeight="1" thickTop="1">
      <c r="A16" s="15" t="s">
        <v>45</v>
      </c>
      <c r="B16" s="70"/>
      <c r="C16" s="70"/>
    </row>
    <row r="17" spans="1:6" ht="18" customHeight="1">
      <c r="A17" s="15" t="s">
        <v>450</v>
      </c>
      <c r="B17" s="41">
        <v>204612250</v>
      </c>
      <c r="C17" s="41">
        <v>10107845.150000002</v>
      </c>
    </row>
    <row r="18" spans="1:6" ht="18" customHeight="1">
      <c r="A18" s="15" t="s">
        <v>451</v>
      </c>
      <c r="B18" s="41">
        <v>23025466</v>
      </c>
      <c r="C18" s="41">
        <v>1137458.0204</v>
      </c>
    </row>
    <row r="19" spans="1:6" ht="18" customHeight="1">
      <c r="A19" s="15" t="s">
        <v>350</v>
      </c>
      <c r="B19" s="41">
        <v>262077124</v>
      </c>
      <c r="C19" s="41">
        <v>12946609.925600002</v>
      </c>
    </row>
    <row r="20" spans="1:6" ht="18" customHeight="1">
      <c r="A20" s="15" t="s">
        <v>351</v>
      </c>
      <c r="B20" s="41">
        <v>16692832</v>
      </c>
      <c r="C20" s="41">
        <v>824625.90080000006</v>
      </c>
    </row>
    <row r="21" spans="1:6" ht="18" customHeight="1">
      <c r="A21" s="15" t="s">
        <v>352</v>
      </c>
      <c r="B21" s="41">
        <v>32333014</v>
      </c>
      <c r="C21" s="41">
        <v>1597250.8916000002</v>
      </c>
    </row>
    <row r="22" spans="1:6" ht="18" customHeight="1">
      <c r="A22" s="15" t="s">
        <v>452</v>
      </c>
      <c r="B22" s="41">
        <v>3009439</v>
      </c>
      <c r="C22" s="41">
        <v>148666.28660000002</v>
      </c>
    </row>
    <row r="23" spans="1:6" ht="18" customHeight="1">
      <c r="A23" s="15" t="s">
        <v>453</v>
      </c>
      <c r="B23" s="41">
        <v>324710888</v>
      </c>
      <c r="C23" s="41">
        <v>16040717.867200002</v>
      </c>
    </row>
    <row r="24" spans="1:6" ht="18" customHeight="1">
      <c r="A24" s="15" t="s">
        <v>507</v>
      </c>
      <c r="B24" s="41">
        <v>72382</v>
      </c>
      <c r="C24" s="41">
        <v>3575.6708000000003</v>
      </c>
    </row>
    <row r="25" spans="1:6" ht="18" customHeight="1">
      <c r="A25" s="15" t="s">
        <v>454</v>
      </c>
      <c r="B25" s="41">
        <v>253869777</v>
      </c>
      <c r="C25" s="41">
        <v>12541166.983800001</v>
      </c>
    </row>
    <row r="26" spans="1:6" ht="18" customHeight="1">
      <c r="A26" s="15" t="s">
        <v>457</v>
      </c>
      <c r="B26" s="41">
        <v>36732584</v>
      </c>
      <c r="C26" s="41">
        <v>1814589.6496000001</v>
      </c>
    </row>
    <row r="27" spans="1:6" ht="18" customHeight="1">
      <c r="A27" s="15" t="s">
        <v>508</v>
      </c>
      <c r="B27" s="41">
        <v>256247766</v>
      </c>
      <c r="C27" s="41">
        <v>12248643</v>
      </c>
      <c r="D27" s="93"/>
      <c r="E27" s="94"/>
      <c r="F27" s="94"/>
    </row>
    <row r="28" spans="1:6" ht="18" customHeight="1">
      <c r="A28" s="15" t="s">
        <v>404</v>
      </c>
      <c r="B28" s="37">
        <v>669774686</v>
      </c>
      <c r="C28" s="37">
        <v>112924012.05960003</v>
      </c>
      <c r="D28" s="93">
        <v>0.16860000000000003</v>
      </c>
      <c r="E28" s="94">
        <f>B28*D28</f>
        <v>112924012.05960003</v>
      </c>
      <c r="F28" s="94"/>
    </row>
    <row r="29" spans="1:6" ht="18" customHeight="1">
      <c r="A29" s="15" t="s">
        <v>509</v>
      </c>
      <c r="B29" s="41">
        <v>14211411</v>
      </c>
      <c r="C29" s="41">
        <v>2396043.8946000002</v>
      </c>
      <c r="D29" s="93">
        <v>0.16860000000000003</v>
      </c>
      <c r="E29" s="94">
        <f>B29*D29</f>
        <v>2396043.8946000002</v>
      </c>
      <c r="F29" s="94"/>
    </row>
    <row r="30" spans="1:6" ht="18" customHeight="1">
      <c r="A30" s="49" t="s">
        <v>377</v>
      </c>
      <c r="B30" s="63">
        <v>26815675</v>
      </c>
      <c r="C30" s="63">
        <v>11337667.389999999</v>
      </c>
      <c r="D30" s="93">
        <v>0.42279999999999995</v>
      </c>
      <c r="E30" s="94">
        <f t="shared" ref="E30:E31" si="0">B30*D30</f>
        <v>11337667.389999999</v>
      </c>
      <c r="F30" s="94"/>
    </row>
    <row r="31" spans="1:6" ht="18" customHeight="1">
      <c r="A31" s="49" t="s">
        <v>378</v>
      </c>
      <c r="B31" s="63">
        <v>531808</v>
      </c>
      <c r="C31" s="63">
        <v>224848.42239999998</v>
      </c>
      <c r="D31" s="93">
        <v>0.42279999999999995</v>
      </c>
      <c r="E31" s="94">
        <f t="shared" si="0"/>
        <v>224848.42239999998</v>
      </c>
      <c r="F31" s="94"/>
    </row>
    <row r="32" spans="1:6" ht="18" customHeight="1">
      <c r="A32" s="49" t="s">
        <v>405</v>
      </c>
      <c r="B32" s="63">
        <v>11388587</v>
      </c>
      <c r="C32" s="63">
        <v>1883672</v>
      </c>
    </row>
    <row r="33" spans="1:3" ht="18" customHeight="1">
      <c r="A33" s="49"/>
      <c r="B33" s="63"/>
      <c r="C33" s="63"/>
    </row>
    <row r="34" spans="1:3" ht="18" customHeight="1" thickBot="1">
      <c r="A34" s="47" t="s">
        <v>44</v>
      </c>
      <c r="B34" s="48">
        <f>SUM(B17:B33)</f>
        <v>2136105689</v>
      </c>
      <c r="C34" s="48">
        <f>SUM(C17:C33)</f>
        <v>198177393.11300004</v>
      </c>
    </row>
    <row r="35" spans="1:3" ht="18" customHeight="1" thickTop="1">
      <c r="A35" s="42" t="s">
        <v>10</v>
      </c>
      <c r="B35" s="37">
        <f>B34+B15</f>
        <v>2390065652</v>
      </c>
      <c r="C35" s="37">
        <f>C34+C15</f>
        <v>198177393.11300004</v>
      </c>
    </row>
  </sheetData>
  <phoneticPr fontId="9"/>
  <printOptions horizontalCentered="1"/>
  <pageMargins left="0.59055118110236227" right="0.39370078740157483" top="0.39370078740157483" bottom="0.39370078740157483" header="0.19685039370078741" footer="0.19685039370078741"/>
  <pageSetup paperSize="9" scale="86" fitToWidth="0" orientation="landscape"/>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FF"/>
    <pageSetUpPr fitToPage="1"/>
  </sheetPr>
  <dimension ref="A1:C34"/>
  <sheetViews>
    <sheetView topLeftCell="A7" zoomScale="99" zoomScaleNormal="70" workbookViewId="0">
      <selection activeCell="E11" sqref="E11"/>
    </sheetView>
  </sheetViews>
  <sheetFormatPr defaultColWidth="8.83203125" defaultRowHeight="15"/>
  <cols>
    <col min="1" max="1" width="40.33203125" style="16" customWidth="1"/>
    <col min="2" max="3" width="19.83203125" style="16" customWidth="1"/>
    <col min="4" max="4" width="8.83203125" style="16"/>
    <col min="5" max="5" width="12" style="16" bestFit="1" customWidth="1"/>
    <col min="6" max="7" width="11.5" style="16" bestFit="1" customWidth="1"/>
    <col min="8" max="8" width="9.58203125" style="16" bestFit="1" customWidth="1"/>
    <col min="9" max="16384" width="8.83203125" style="16"/>
  </cols>
  <sheetData>
    <row r="1" spans="1:3" ht="29">
      <c r="A1" s="1" t="s">
        <v>41</v>
      </c>
    </row>
    <row r="2" spans="1:3" ht="18">
      <c r="A2" s="13" t="s">
        <v>403</v>
      </c>
    </row>
    <row r="3" spans="1:3" ht="18">
      <c r="A3" s="13" t="s">
        <v>488</v>
      </c>
    </row>
    <row r="4" spans="1:3" ht="18">
      <c r="A4" s="13" t="s">
        <v>375</v>
      </c>
    </row>
    <row r="5" spans="1:3" ht="18">
      <c r="C5" s="14" t="s">
        <v>26</v>
      </c>
    </row>
    <row r="6" spans="1:3" ht="22.5" customHeight="1">
      <c r="A6" s="39" t="s">
        <v>35</v>
      </c>
      <c r="B6" s="39" t="s">
        <v>39</v>
      </c>
      <c r="C6" s="39" t="s">
        <v>42</v>
      </c>
    </row>
    <row r="7" spans="1:3" ht="18" customHeight="1">
      <c r="A7" s="15" t="s">
        <v>43</v>
      </c>
      <c r="B7" s="37"/>
      <c r="C7" s="37"/>
    </row>
    <row r="8" spans="1:3" ht="18" customHeight="1">
      <c r="A8" s="15"/>
      <c r="B8" s="37"/>
      <c r="C8" s="37"/>
    </row>
    <row r="9" spans="1:3" ht="18" customHeight="1" thickBot="1">
      <c r="A9" s="47" t="s">
        <v>44</v>
      </c>
      <c r="B9" s="48" t="s">
        <v>25</v>
      </c>
      <c r="C9" s="48" t="s">
        <v>25</v>
      </c>
    </row>
    <row r="10" spans="1:3" ht="18" customHeight="1" thickTop="1">
      <c r="A10" s="15" t="s">
        <v>45</v>
      </c>
      <c r="B10" s="37"/>
      <c r="C10" s="37"/>
    </row>
    <row r="11" spans="1:3" ht="18" customHeight="1">
      <c r="A11" s="15" t="s">
        <v>450</v>
      </c>
      <c r="B11" s="41">
        <v>132208383</v>
      </c>
      <c r="C11" s="41">
        <v>26441.676600000003</v>
      </c>
    </row>
    <row r="12" spans="1:3" ht="18" customHeight="1">
      <c r="A12" s="15" t="s">
        <v>451</v>
      </c>
      <c r="B12" s="41">
        <v>2734550</v>
      </c>
      <c r="C12" s="41">
        <v>546.91000000000008</v>
      </c>
    </row>
    <row r="13" spans="1:3" ht="18" customHeight="1">
      <c r="A13" s="15" t="s">
        <v>350</v>
      </c>
      <c r="B13" s="41">
        <v>113912885</v>
      </c>
      <c r="C13" s="41">
        <v>22782.577000000001</v>
      </c>
    </row>
    <row r="14" spans="1:3" ht="18" customHeight="1">
      <c r="A14" s="15" t="s">
        <v>351</v>
      </c>
      <c r="B14" s="41">
        <v>7718874</v>
      </c>
      <c r="C14" s="41">
        <v>1543.7748000000001</v>
      </c>
    </row>
    <row r="15" spans="1:3" ht="18" customHeight="1">
      <c r="A15" s="15" t="s">
        <v>352</v>
      </c>
      <c r="B15" s="41">
        <v>14107869</v>
      </c>
      <c r="C15" s="41">
        <v>2821.5738000000001</v>
      </c>
    </row>
    <row r="16" spans="1:3" ht="18" customHeight="1">
      <c r="A16" s="15" t="s">
        <v>452</v>
      </c>
      <c r="B16" s="41">
        <v>2560500</v>
      </c>
      <c r="C16" s="41">
        <v>512.1</v>
      </c>
    </row>
    <row r="17" spans="1:3" ht="18" customHeight="1">
      <c r="A17" s="15" t="s">
        <v>453</v>
      </c>
      <c r="B17" s="41">
        <v>3526822</v>
      </c>
      <c r="C17" s="41">
        <v>705.36440000000005</v>
      </c>
    </row>
    <row r="18" spans="1:3" ht="18" customHeight="1">
      <c r="A18" s="15" t="s">
        <v>454</v>
      </c>
      <c r="B18" s="41">
        <v>23244920</v>
      </c>
      <c r="C18" s="41">
        <v>4648.9840000000004</v>
      </c>
    </row>
    <row r="19" spans="1:3" ht="18" customHeight="1">
      <c r="A19" s="15"/>
      <c r="B19" s="41"/>
      <c r="C19" s="41"/>
    </row>
    <row r="20" spans="1:3" ht="18" customHeight="1">
      <c r="A20" s="15"/>
      <c r="B20" s="41"/>
      <c r="C20" s="41"/>
    </row>
    <row r="21" spans="1:3" ht="18" customHeight="1">
      <c r="A21" s="15"/>
      <c r="B21" s="41"/>
      <c r="C21" s="41"/>
    </row>
    <row r="22" spans="1:3" ht="18" customHeight="1">
      <c r="A22" s="15" t="s">
        <v>404</v>
      </c>
      <c r="B22" s="95">
        <v>306710451</v>
      </c>
      <c r="C22" s="41" t="s">
        <v>430</v>
      </c>
    </row>
    <row r="23" spans="1:3" ht="18" customHeight="1">
      <c r="A23" s="49" t="s">
        <v>376</v>
      </c>
      <c r="B23" s="63">
        <v>2779098</v>
      </c>
      <c r="C23" s="37" t="s">
        <v>430</v>
      </c>
    </row>
    <row r="24" spans="1:3" ht="18" customHeight="1">
      <c r="A24" s="49" t="s">
        <v>377</v>
      </c>
      <c r="B24" s="63">
        <v>14856863</v>
      </c>
      <c r="C24" s="37" t="s">
        <v>430</v>
      </c>
    </row>
    <row r="25" spans="1:3" ht="18" customHeight="1">
      <c r="A25" s="49" t="s">
        <v>405</v>
      </c>
      <c r="B25" s="63">
        <v>6635696</v>
      </c>
      <c r="C25" s="63">
        <v>5309</v>
      </c>
    </row>
    <row r="26" spans="1:3" ht="18" customHeight="1">
      <c r="A26" s="49" t="s">
        <v>406</v>
      </c>
      <c r="B26" s="63">
        <v>1194287340</v>
      </c>
      <c r="C26" s="63">
        <v>41807613</v>
      </c>
    </row>
    <row r="27" spans="1:3" ht="18" customHeight="1">
      <c r="A27" s="49" t="s">
        <v>407</v>
      </c>
      <c r="B27" s="63" t="s">
        <v>430</v>
      </c>
      <c r="C27" s="37" t="s">
        <v>430</v>
      </c>
    </row>
    <row r="28" spans="1:3" ht="18" customHeight="1">
      <c r="A28" s="49" t="s">
        <v>408</v>
      </c>
      <c r="B28" s="63">
        <v>5145614</v>
      </c>
      <c r="C28" s="37" t="s">
        <v>430</v>
      </c>
    </row>
    <row r="29" spans="1:3" ht="18" customHeight="1">
      <c r="A29" s="49" t="s">
        <v>409</v>
      </c>
      <c r="B29" s="63">
        <v>668820369</v>
      </c>
      <c r="C29" s="63">
        <v>65694147</v>
      </c>
    </row>
    <row r="30" spans="1:3" ht="18" customHeight="1">
      <c r="A30" s="49" t="s">
        <v>410</v>
      </c>
      <c r="B30" s="63">
        <v>387044212</v>
      </c>
      <c r="C30" s="37" t="s">
        <v>430</v>
      </c>
    </row>
    <row r="31" spans="1:3" ht="18" customHeight="1">
      <c r="A31" s="49"/>
      <c r="B31" s="63"/>
      <c r="C31" s="63"/>
    </row>
    <row r="32" spans="1:3" ht="18" customHeight="1" thickBot="1">
      <c r="A32" s="47" t="s">
        <v>44</v>
      </c>
      <c r="B32" s="48">
        <f>SUM(B11:B30)</f>
        <v>2886294446</v>
      </c>
      <c r="C32" s="48">
        <f>SUM(C11:C30)</f>
        <v>107567071.9606</v>
      </c>
    </row>
    <row r="33" spans="1:3" ht="18" customHeight="1" thickTop="1" thickBot="1">
      <c r="A33" s="96" t="s">
        <v>10</v>
      </c>
      <c r="B33" s="48">
        <f>B32</f>
        <v>2886294446</v>
      </c>
      <c r="C33" s="48">
        <f>C32</f>
        <v>107567071.9606</v>
      </c>
    </row>
    <row r="34" spans="1:3" ht="15.5" thickTop="1"/>
  </sheetData>
  <phoneticPr fontId="9"/>
  <printOptions horizontalCentered="1"/>
  <pageMargins left="0.59055118110236227" right="0.39370078740157483" top="0.39370078740157483" bottom="0.39370078740157483" header="0.19685039370078741" footer="0.19685039370078741"/>
  <pageSetup paperSize="9" scale="86" fitToWidth="0" orientation="landscape"/>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EE59-DC4F-4D87-8055-C20A08B6CE84}">
  <sheetPr>
    <tabColor rgb="FFCCFFFF"/>
    <pageSetUpPr fitToPage="1"/>
  </sheetPr>
  <dimension ref="A1:K26"/>
  <sheetViews>
    <sheetView topLeftCell="A15" zoomScale="90" zoomScaleNormal="90" workbookViewId="0">
      <selection activeCell="I31" sqref="I31"/>
    </sheetView>
  </sheetViews>
  <sheetFormatPr defaultColWidth="8.83203125" defaultRowHeight="15"/>
  <cols>
    <col min="1" max="1" width="20.83203125" style="16" customWidth="1"/>
    <col min="2" max="11" width="14.83203125" style="16" customWidth="1"/>
    <col min="12" max="12" width="12.5" style="16" bestFit="1" customWidth="1"/>
    <col min="13" max="13" width="10.08203125" style="16" bestFit="1" customWidth="1"/>
    <col min="14" max="16384" width="8.83203125" style="16"/>
  </cols>
  <sheetData>
    <row r="1" spans="1:11" ht="29">
      <c r="A1" s="1" t="s">
        <v>434</v>
      </c>
    </row>
    <row r="2" spans="1:11" ht="18">
      <c r="A2" s="13" t="s">
        <v>403</v>
      </c>
    </row>
    <row r="3" spans="1:11" ht="18">
      <c r="A3" s="13" t="s">
        <v>488</v>
      </c>
    </row>
    <row r="4" spans="1:11" ht="18">
      <c r="A4" s="13" t="s">
        <v>431</v>
      </c>
    </row>
    <row r="5" spans="1:11" ht="18">
      <c r="K5" s="14" t="s">
        <v>26</v>
      </c>
    </row>
    <row r="6" spans="1:11" ht="22.5" customHeight="1">
      <c r="A6" s="127" t="s">
        <v>27</v>
      </c>
      <c r="B6" s="126" t="s">
        <v>48</v>
      </c>
      <c r="C6" s="72"/>
      <c r="D6" s="127" t="s">
        <v>435</v>
      </c>
      <c r="E6" s="128" t="s">
        <v>436</v>
      </c>
      <c r="F6" s="127" t="s">
        <v>437</v>
      </c>
      <c r="G6" s="128" t="s">
        <v>438</v>
      </c>
      <c r="H6" s="126" t="s">
        <v>439</v>
      </c>
      <c r="I6" s="73"/>
      <c r="J6" s="74"/>
      <c r="K6" s="127" t="s">
        <v>31</v>
      </c>
    </row>
    <row r="7" spans="1:11" ht="22.5" customHeight="1">
      <c r="A7" s="127"/>
      <c r="B7" s="127"/>
      <c r="C7" s="75" t="s">
        <v>440</v>
      </c>
      <c r="D7" s="127"/>
      <c r="E7" s="127"/>
      <c r="F7" s="127"/>
      <c r="G7" s="127"/>
      <c r="H7" s="127"/>
      <c r="I7" s="71" t="s">
        <v>441</v>
      </c>
      <c r="J7" s="71" t="s">
        <v>442</v>
      </c>
      <c r="K7" s="127"/>
    </row>
    <row r="8" spans="1:11" ht="18" customHeight="1">
      <c r="A8" s="97" t="s">
        <v>510</v>
      </c>
      <c r="B8" s="98"/>
      <c r="C8" s="99"/>
      <c r="D8" s="98"/>
      <c r="E8" s="98"/>
      <c r="F8" s="98"/>
      <c r="G8" s="98"/>
      <c r="H8" s="98"/>
      <c r="I8" s="98"/>
      <c r="J8" s="98"/>
      <c r="K8" s="98"/>
    </row>
    <row r="9" spans="1:11" ht="18" customHeight="1">
      <c r="A9" s="97" t="s">
        <v>511</v>
      </c>
      <c r="B9" s="98">
        <v>16244657864</v>
      </c>
      <c r="C9" s="99">
        <v>1073507217</v>
      </c>
      <c r="D9" s="98">
        <v>15066572207</v>
      </c>
      <c r="E9" s="98">
        <v>1178085657</v>
      </c>
      <c r="F9" s="98">
        <v>0</v>
      </c>
      <c r="G9" s="98">
        <v>0</v>
      </c>
      <c r="H9" s="98">
        <v>0</v>
      </c>
      <c r="I9" s="98">
        <v>0</v>
      </c>
      <c r="J9" s="98">
        <v>0</v>
      </c>
      <c r="K9" s="98">
        <v>0</v>
      </c>
    </row>
    <row r="10" spans="1:11" ht="18" customHeight="1">
      <c r="A10" s="97" t="s">
        <v>512</v>
      </c>
      <c r="B10" s="98">
        <v>191739706</v>
      </c>
      <c r="C10" s="99">
        <v>70473768</v>
      </c>
      <c r="D10" s="98">
        <v>191739706</v>
      </c>
      <c r="E10" s="98">
        <v>0</v>
      </c>
      <c r="F10" s="98">
        <v>0</v>
      </c>
      <c r="G10" s="98">
        <v>0</v>
      </c>
      <c r="H10" s="98">
        <v>0</v>
      </c>
      <c r="I10" s="98">
        <v>0</v>
      </c>
      <c r="J10" s="98">
        <v>0</v>
      </c>
      <c r="K10" s="98">
        <v>0</v>
      </c>
    </row>
    <row r="11" spans="1:11" ht="18" customHeight="1">
      <c r="A11" s="97" t="s">
        <v>513</v>
      </c>
      <c r="B11" s="98">
        <v>0</v>
      </c>
      <c r="C11" s="99">
        <v>0</v>
      </c>
      <c r="D11" s="98">
        <v>0</v>
      </c>
      <c r="E11" s="98">
        <v>0</v>
      </c>
      <c r="F11" s="98">
        <v>0</v>
      </c>
      <c r="G11" s="98">
        <v>0</v>
      </c>
      <c r="H11" s="98">
        <v>0</v>
      </c>
      <c r="I11" s="98">
        <v>0</v>
      </c>
      <c r="J11" s="98">
        <v>0</v>
      </c>
      <c r="K11" s="98">
        <v>0</v>
      </c>
    </row>
    <row r="12" spans="1:11" ht="18" customHeight="1">
      <c r="A12" s="97" t="s">
        <v>514</v>
      </c>
      <c r="B12" s="98">
        <v>1266104844</v>
      </c>
      <c r="C12" s="99">
        <v>229027009</v>
      </c>
      <c r="D12" s="98">
        <v>1130661884</v>
      </c>
      <c r="E12" s="98">
        <v>0</v>
      </c>
      <c r="F12" s="98">
        <v>41700372</v>
      </c>
      <c r="G12" s="98">
        <v>90414588</v>
      </c>
      <c r="H12" s="98">
        <v>0</v>
      </c>
      <c r="I12" s="98">
        <v>0</v>
      </c>
      <c r="J12" s="98">
        <v>0</v>
      </c>
      <c r="K12" s="98">
        <v>3328000</v>
      </c>
    </row>
    <row r="13" spans="1:11" ht="18" customHeight="1">
      <c r="A13" s="97" t="s">
        <v>515</v>
      </c>
      <c r="B13" s="98">
        <v>30278734614</v>
      </c>
      <c r="C13" s="99">
        <v>4988343555</v>
      </c>
      <c r="D13" s="98">
        <v>21737361</v>
      </c>
      <c r="E13" s="98">
        <v>693355141</v>
      </c>
      <c r="F13" s="98">
        <v>19212418336</v>
      </c>
      <c r="G13" s="98">
        <v>5064337776</v>
      </c>
      <c r="H13" s="98">
        <v>0</v>
      </c>
      <c r="I13" s="98">
        <v>0</v>
      </c>
      <c r="J13" s="98">
        <v>0</v>
      </c>
      <c r="K13" s="98">
        <v>5286886000</v>
      </c>
    </row>
    <row r="14" spans="1:11" ht="18" customHeight="1">
      <c r="A14" s="97" t="s">
        <v>516</v>
      </c>
      <c r="B14" s="98">
        <v>4003864542</v>
      </c>
      <c r="C14" s="99">
        <v>553170066</v>
      </c>
      <c r="D14" s="98">
        <v>3702802042</v>
      </c>
      <c r="E14" s="98">
        <v>0</v>
      </c>
      <c r="F14" s="98">
        <v>82200000</v>
      </c>
      <c r="G14" s="98">
        <v>166862500</v>
      </c>
      <c r="H14" s="98">
        <v>0</v>
      </c>
      <c r="I14" s="98">
        <v>0</v>
      </c>
      <c r="J14" s="98">
        <v>0</v>
      </c>
      <c r="K14" s="98">
        <v>52000000</v>
      </c>
    </row>
    <row r="15" spans="1:11" ht="18" customHeight="1">
      <c r="A15" s="97" t="s">
        <v>517</v>
      </c>
      <c r="B15" s="98">
        <v>62144183605</v>
      </c>
      <c r="C15" s="99">
        <v>5295525678</v>
      </c>
      <c r="D15" s="98">
        <v>43492125009</v>
      </c>
      <c r="E15" s="98">
        <v>9073272560</v>
      </c>
      <c r="F15" s="98">
        <v>483823536</v>
      </c>
      <c r="G15" s="98">
        <v>9094962500</v>
      </c>
      <c r="H15" s="98">
        <v>0</v>
      </c>
      <c r="I15" s="98">
        <v>0</v>
      </c>
      <c r="J15" s="98">
        <v>0</v>
      </c>
      <c r="K15" s="98">
        <v>0</v>
      </c>
    </row>
    <row r="16" spans="1:11" ht="18" customHeight="1">
      <c r="A16" s="97" t="s">
        <v>518</v>
      </c>
      <c r="B16" s="98">
        <v>0</v>
      </c>
      <c r="C16" s="99">
        <v>0</v>
      </c>
      <c r="D16" s="98">
        <v>0</v>
      </c>
      <c r="E16" s="98">
        <v>0</v>
      </c>
      <c r="F16" s="98">
        <v>0</v>
      </c>
      <c r="G16" s="98">
        <v>0</v>
      </c>
      <c r="H16" s="98">
        <v>0</v>
      </c>
      <c r="I16" s="98">
        <v>0</v>
      </c>
      <c r="J16" s="98">
        <v>0</v>
      </c>
      <c r="K16" s="98">
        <v>0</v>
      </c>
    </row>
    <row r="17" spans="1:11" ht="18" customHeight="1">
      <c r="A17" s="97" t="s">
        <v>519</v>
      </c>
      <c r="B17" s="98">
        <v>40468072768</v>
      </c>
      <c r="C17" s="99">
        <v>4325308260</v>
      </c>
      <c r="D17" s="98">
        <v>37404566708</v>
      </c>
      <c r="E17" s="98">
        <v>3062297155</v>
      </c>
      <c r="F17" s="98">
        <v>1208905</v>
      </c>
      <c r="G17" s="98">
        <v>0</v>
      </c>
      <c r="H17" s="98">
        <v>0</v>
      </c>
      <c r="I17" s="98">
        <v>0</v>
      </c>
      <c r="J17" s="98">
        <v>0</v>
      </c>
      <c r="K17" s="98">
        <v>0</v>
      </c>
    </row>
    <row r="18" spans="1:11" ht="18" customHeight="1">
      <c r="A18" s="97" t="s">
        <v>520</v>
      </c>
      <c r="B18" s="98">
        <v>71017192</v>
      </c>
      <c r="C18" s="99">
        <v>44420673</v>
      </c>
      <c r="D18" s="98">
        <v>71017192</v>
      </c>
      <c r="E18" s="98">
        <v>0</v>
      </c>
      <c r="F18" s="98">
        <v>0</v>
      </c>
      <c r="G18" s="98">
        <v>0</v>
      </c>
      <c r="H18" s="98">
        <v>0</v>
      </c>
      <c r="I18" s="98">
        <v>0</v>
      </c>
      <c r="J18" s="98">
        <v>0</v>
      </c>
      <c r="K18" s="98">
        <v>0</v>
      </c>
    </row>
    <row r="19" spans="1:11" ht="18" customHeight="1">
      <c r="A19" s="100" t="s">
        <v>521</v>
      </c>
      <c r="B19" s="98">
        <v>289686737</v>
      </c>
      <c r="C19" s="99">
        <v>18024073</v>
      </c>
      <c r="D19" s="98">
        <v>171816150</v>
      </c>
      <c r="E19" s="98">
        <v>117870587</v>
      </c>
      <c r="F19" s="98">
        <v>0</v>
      </c>
      <c r="G19" s="98">
        <v>0</v>
      </c>
      <c r="H19" s="98">
        <v>0</v>
      </c>
      <c r="I19" s="98">
        <v>0</v>
      </c>
      <c r="J19" s="98">
        <v>0</v>
      </c>
      <c r="K19" s="98">
        <v>0</v>
      </c>
    </row>
    <row r="20" spans="1:11" ht="18" customHeight="1">
      <c r="A20" s="100" t="s">
        <v>522</v>
      </c>
      <c r="B20" s="98">
        <v>0</v>
      </c>
      <c r="C20" s="99">
        <v>0</v>
      </c>
      <c r="D20" s="98">
        <v>0</v>
      </c>
      <c r="E20" s="98">
        <v>0</v>
      </c>
      <c r="F20" s="98">
        <v>0</v>
      </c>
      <c r="G20" s="98">
        <v>0</v>
      </c>
      <c r="H20" s="98">
        <v>0</v>
      </c>
      <c r="I20" s="98">
        <v>0</v>
      </c>
      <c r="J20" s="98">
        <v>0</v>
      </c>
      <c r="K20" s="98">
        <v>0</v>
      </c>
    </row>
    <row r="21" spans="1:11">
      <c r="A21" s="100" t="s">
        <v>523</v>
      </c>
      <c r="B21" s="98">
        <v>0</v>
      </c>
      <c r="C21" s="99">
        <v>0</v>
      </c>
      <c r="D21" s="98">
        <v>0</v>
      </c>
      <c r="E21" s="98">
        <v>0</v>
      </c>
      <c r="F21" s="98">
        <v>0</v>
      </c>
      <c r="G21" s="98">
        <v>0</v>
      </c>
      <c r="H21" s="98">
        <v>0</v>
      </c>
      <c r="I21" s="98">
        <v>0</v>
      </c>
      <c r="J21" s="98">
        <v>0</v>
      </c>
      <c r="K21" s="98">
        <v>0</v>
      </c>
    </row>
    <row r="22" spans="1:11">
      <c r="A22" s="100" t="s">
        <v>524</v>
      </c>
      <c r="B22" s="98">
        <v>0</v>
      </c>
      <c r="C22" s="99">
        <v>0</v>
      </c>
      <c r="D22" s="98">
        <v>0</v>
      </c>
      <c r="E22" s="98">
        <v>0</v>
      </c>
      <c r="F22" s="98">
        <v>0</v>
      </c>
      <c r="G22" s="98">
        <v>0</v>
      </c>
      <c r="H22" s="98">
        <v>0</v>
      </c>
      <c r="I22" s="98">
        <v>0</v>
      </c>
      <c r="J22" s="98">
        <v>0</v>
      </c>
      <c r="K22" s="98">
        <v>0</v>
      </c>
    </row>
    <row r="23" spans="1:11">
      <c r="A23" s="100" t="s">
        <v>525</v>
      </c>
      <c r="B23" s="98">
        <v>941469512</v>
      </c>
      <c r="C23" s="99">
        <v>85932478</v>
      </c>
      <c r="D23" s="98">
        <v>809634423</v>
      </c>
      <c r="E23" s="98">
        <v>131835089</v>
      </c>
      <c r="F23" s="98">
        <v>0</v>
      </c>
      <c r="G23" s="98">
        <v>0</v>
      </c>
      <c r="H23" s="98">
        <v>0</v>
      </c>
      <c r="I23" s="98">
        <v>0</v>
      </c>
      <c r="J23" s="98">
        <v>0</v>
      </c>
      <c r="K23" s="98">
        <v>0</v>
      </c>
    </row>
    <row r="24" spans="1:11">
      <c r="A24" s="100" t="s">
        <v>526</v>
      </c>
      <c r="B24" s="98">
        <v>0</v>
      </c>
      <c r="C24" s="99">
        <v>0</v>
      </c>
      <c r="D24" s="98">
        <v>0</v>
      </c>
      <c r="E24" s="98">
        <v>0</v>
      </c>
      <c r="F24" s="98">
        <v>0</v>
      </c>
      <c r="G24" s="98">
        <v>0</v>
      </c>
      <c r="H24" s="98">
        <v>0</v>
      </c>
      <c r="I24" s="98">
        <v>0</v>
      </c>
      <c r="J24" s="98">
        <v>0</v>
      </c>
      <c r="K24" s="98">
        <v>0</v>
      </c>
    </row>
    <row r="25" spans="1:11">
      <c r="A25" s="101"/>
      <c r="B25" s="102"/>
      <c r="C25" s="103"/>
      <c r="D25" s="104"/>
      <c r="E25" s="98"/>
      <c r="F25" s="98"/>
      <c r="G25" s="98"/>
      <c r="H25" s="98"/>
      <c r="I25" s="98"/>
      <c r="J25" s="98"/>
      <c r="K25" s="98"/>
    </row>
    <row r="26" spans="1:11">
      <c r="A26" s="105" t="s">
        <v>527</v>
      </c>
      <c r="B26" s="106">
        <f>SUM(B8:B25)</f>
        <v>155899531384</v>
      </c>
      <c r="C26" s="107">
        <f t="shared" ref="C26:K26" si="0">SUM(C8:C25)</f>
        <v>16683732777</v>
      </c>
      <c r="D26" s="106">
        <f t="shared" si="0"/>
        <v>102062672682</v>
      </c>
      <c r="E26" s="106">
        <f t="shared" si="0"/>
        <v>14256716189</v>
      </c>
      <c r="F26" s="106">
        <f t="shared" si="0"/>
        <v>19821351149</v>
      </c>
      <c r="G26" s="106">
        <f t="shared" si="0"/>
        <v>14416577364</v>
      </c>
      <c r="H26" s="106">
        <f t="shared" si="0"/>
        <v>0</v>
      </c>
      <c r="I26" s="106">
        <f t="shared" si="0"/>
        <v>0</v>
      </c>
      <c r="J26" s="106">
        <f t="shared" si="0"/>
        <v>0</v>
      </c>
      <c r="K26" s="106">
        <f t="shared" si="0"/>
        <v>5342214000</v>
      </c>
    </row>
  </sheetData>
  <mergeCells count="8">
    <mergeCell ref="H6:H7"/>
    <mergeCell ref="K6:K7"/>
    <mergeCell ref="A6:A7"/>
    <mergeCell ref="B6:B7"/>
    <mergeCell ref="D6:D7"/>
    <mergeCell ref="E6:E7"/>
    <mergeCell ref="F6:F7"/>
    <mergeCell ref="G6:G7"/>
  </mergeCells>
  <phoneticPr fontId="9"/>
  <printOptions horizontalCentered="1"/>
  <pageMargins left="0.39370078740157483" right="0.39370078740157483" top="0.59055118110236227" bottom="0.39370078740157483" header="0.19685039370078741" footer="0.19685039370078741"/>
  <pageSetup paperSize="9" scale="75" fitToHeight="0" orientation="landscape"/>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FF"/>
  </sheetPr>
  <dimension ref="A1:I7"/>
  <sheetViews>
    <sheetView workbookViewId="0">
      <selection activeCell="A7" sqref="A7:I7"/>
    </sheetView>
  </sheetViews>
  <sheetFormatPr defaultColWidth="8.83203125" defaultRowHeight="15"/>
  <cols>
    <col min="1" max="1" width="22.83203125" style="16" customWidth="1"/>
    <col min="2" max="9" width="12.83203125" style="16" customWidth="1"/>
    <col min="10" max="16384" width="8.83203125" style="16"/>
  </cols>
  <sheetData>
    <row r="1" spans="1:9" ht="29">
      <c r="A1" s="1" t="s">
        <v>49</v>
      </c>
    </row>
    <row r="2" spans="1:9" ht="18">
      <c r="A2" s="13" t="s">
        <v>403</v>
      </c>
    </row>
    <row r="3" spans="1:9" ht="18">
      <c r="A3" s="13" t="s">
        <v>488</v>
      </c>
    </row>
    <row r="4" spans="1:9" ht="18">
      <c r="A4" s="13" t="s">
        <v>375</v>
      </c>
    </row>
    <row r="5" spans="1:9" ht="18">
      <c r="I5" s="14" t="s">
        <v>26</v>
      </c>
    </row>
    <row r="6" spans="1:9" ht="45">
      <c r="A6" s="78" t="s">
        <v>48</v>
      </c>
      <c r="B6" s="79" t="s">
        <v>50</v>
      </c>
      <c r="C6" s="80" t="s">
        <v>51</v>
      </c>
      <c r="D6" s="80" t="s">
        <v>52</v>
      </c>
      <c r="E6" s="80" t="s">
        <v>53</v>
      </c>
      <c r="F6" s="80" t="s">
        <v>54</v>
      </c>
      <c r="G6" s="80" t="s">
        <v>55</v>
      </c>
      <c r="H6" s="79" t="s">
        <v>56</v>
      </c>
      <c r="I6" s="80" t="s">
        <v>57</v>
      </c>
    </row>
    <row r="7" spans="1:9" ht="18" customHeight="1">
      <c r="A7" s="77">
        <v>165561289382</v>
      </c>
      <c r="B7" s="76">
        <v>126312050384</v>
      </c>
      <c r="C7" s="76">
        <v>20223287660</v>
      </c>
      <c r="D7" s="76">
        <v>18453710356</v>
      </c>
      <c r="E7" s="76">
        <v>311250887</v>
      </c>
      <c r="F7" s="76">
        <v>260990095</v>
      </c>
      <c r="G7" s="76">
        <v>0</v>
      </c>
      <c r="H7" s="88">
        <v>0</v>
      </c>
      <c r="I7" s="76"/>
    </row>
  </sheetData>
  <phoneticPr fontId="9"/>
  <printOptions horizontalCentered="1"/>
  <pageMargins left="0.39370078740157483" right="0.39370078740157483" top="0.59055118110236227" bottom="0.39370078740157483" header="0.19685039370078741" footer="0.19685039370078741"/>
  <pageSetup paperSize="9" orientation="landscape"/>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8</vt:i4>
      </vt:variant>
    </vt:vector>
  </HeadingPairs>
  <TitlesOfParts>
    <vt:vector baseType="lpstr" size="29">
      <vt:lpstr>1.(1)①有形固定資産の明細</vt:lpstr>
      <vt:lpstr>1.(1)②有形固定資産に係る行政目的別の明細</vt:lpstr>
      <vt:lpstr>1.(1)③投資及び出資金の明細</vt:lpstr>
      <vt:lpstr>1.(1)④基金の明細</vt:lpstr>
      <vt:lpstr>1.(1)⑤貸付金の明細</vt:lpstr>
      <vt:lpstr>1.(1)⑥長期延滞債権の明細</vt:lpstr>
      <vt:lpstr>1.(1)⑦未収金の明細</vt:lpstr>
      <vt:lpstr>1.(2)①地方債（借入先別）の明細</vt:lpstr>
      <vt:lpstr>1.(2)②地方債等（利率別）の明細</vt:lpstr>
      <vt:lpstr>1.(2)③地方債等（返済期間別）の明細</vt:lpstr>
      <vt:lpstr>1.(2)④特定の契約条項が付された地方債等の概要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'1.(1)②有形固定資産に係る行政目的別の明細'!Print_Area</vt:lpstr>
      <vt:lpstr>'1.(1)③投資及び出資金の明細'!Print_Area</vt:lpstr>
      <vt:lpstr>'3.(1)財源の明細'!Print_Area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2025-03-29T02:37:49Z</cp:lastPrinted>
  <dcterms:created xsi:type="dcterms:W3CDTF">2017-09-12T00:57:25Z</dcterms:created>
  <dcterms:modified xsi:type="dcterms:W3CDTF">2026-03-09T08:33:02Z</dcterms:modified>
</cp:coreProperties>
</file>