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R4年度\成果物\最終\（2）財務分析報告書\3.附属明細書\百万円単位\"/>
    </mc:Choice>
  </mc:AlternateContent>
  <xr:revisionPtr revIDLastSave="0" documentId="13_ncr:1_{6B810600-2169-478D-B1EA-A877BE233DE6}" xr6:coauthVersionLast="36" xr6:coauthVersionMax="47" xr10:uidLastSave="{00000000-0000-0000-0000-000000000000}"/>
  <bookViews>
    <workbookView xWindow="-120" yWindow="-120" windowWidth="20730" windowHeight="11160" tabRatio="992" firstSheet="10" activeTab="15"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22"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externalReferences>
    <externalReference r:id="rId22"/>
  </externalReferences>
  <definedNames>
    <definedName name="_xlnm.Print_Area" localSheetId="13">'3.(1)財源の明細'!$A$1:$E$177</definedName>
    <definedName name="_xlnm.Print_Titles" localSheetId="0">'1.(1)①有形固定資産の明細'!$1:$5</definedName>
    <definedName name="_xlnm.Print_Titles" localSheetId="1">'1.(1)②有形固定資産に係る行政目的別の明細'!$1:$5</definedName>
    <definedName name="市場価格のあるもの" localSheetId="7">'[1]1.(1)③投資及び出資金の明細'!$A$7:$H$10</definedName>
    <definedName name="市場価格のあるもの">'〇1.(1)③投資及び出資金の明細'!$A$7:$H$15</definedName>
    <definedName name="市場価格のないもののうち連結対象団体に対するもの" localSheetId="7">'[1]1.(1)③投資及び出資金の明細'!$A$13:$J$26</definedName>
    <definedName name="市場価格のないもののうち連結対象団体に対するもの">'〇1.(1)③投資及び出資金の明細'!$A$18:$J$29</definedName>
    <definedName name="市場価格のないもののうち連結対象団体以外に対するもの" localSheetId="7">'[1]1.(1)③投資及び出資金の明細'!$A$29:$K$59</definedName>
    <definedName name="市場価格のないもののうち連結対象団体以外に対するもの">'〇1.(1)③投資及び出資金の明細'!$A$32:$K$61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G58" i="1"/>
  <c r="G57" i="1"/>
  <c r="H57" i="1" s="1"/>
  <c r="G55" i="1"/>
  <c r="H55" i="1" s="1"/>
  <c r="G54" i="1"/>
  <c r="H54" i="1" s="1"/>
  <c r="H53" i="1"/>
  <c r="G53" i="1"/>
  <c r="G52" i="1"/>
  <c r="H52" i="1" s="1"/>
  <c r="G51" i="1"/>
  <c r="H51" i="1" s="1"/>
  <c r="G49" i="1"/>
  <c r="H49" i="1" s="1"/>
  <c r="H48" i="1"/>
  <c r="G48" i="1"/>
  <c r="G47" i="1"/>
  <c r="H47" i="1" s="1"/>
  <c r="G46" i="1"/>
  <c r="H46" i="1" s="1"/>
  <c r="G45" i="1"/>
  <c r="H45" i="1" s="1"/>
  <c r="H44" i="1"/>
  <c r="G44" i="1"/>
  <c r="G43" i="1"/>
  <c r="H43" i="1" s="1"/>
  <c r="G41" i="1"/>
  <c r="H41" i="1" s="1"/>
  <c r="G40" i="1"/>
  <c r="H40" i="1" s="1"/>
  <c r="H39" i="1"/>
  <c r="G39" i="1"/>
  <c r="G38" i="1"/>
  <c r="H38" i="1" s="1"/>
  <c r="G37" i="1"/>
  <c r="H37" i="1" s="1"/>
  <c r="G36" i="1"/>
  <c r="H36" i="1" s="1"/>
  <c r="H35" i="1"/>
  <c r="G35" i="1"/>
  <c r="G34" i="1"/>
  <c r="H34" i="1" s="1"/>
  <c r="G33" i="1"/>
  <c r="H33" i="1" s="1"/>
  <c r="G32" i="1"/>
  <c r="H32" i="1" s="1"/>
  <c r="H25" i="1"/>
  <c r="G25" i="1"/>
  <c r="G24" i="1"/>
  <c r="H24" i="1" s="1"/>
  <c r="G23" i="1"/>
  <c r="H23" i="1" s="1"/>
  <c r="G22" i="1"/>
  <c r="H22" i="1" s="1"/>
  <c r="H21" i="1"/>
  <c r="G21" i="1"/>
  <c r="G20" i="1"/>
  <c r="H20" i="1" s="1"/>
  <c r="G19" i="1"/>
  <c r="H19" i="1" s="1"/>
  <c r="G18" i="1"/>
  <c r="H18" i="1" s="1"/>
  <c r="H17" i="1"/>
  <c r="G17" i="1"/>
  <c r="B32" i="5" l="1"/>
  <c r="B31" i="5"/>
  <c r="K61" i="1" l="1"/>
  <c r="J61" i="1"/>
  <c r="B61" i="1"/>
  <c r="G23" i="20" l="1"/>
  <c r="F23" i="20"/>
  <c r="E23" i="20"/>
  <c r="D23" i="20"/>
  <c r="C23" i="20"/>
  <c r="B23" i="20"/>
  <c r="H23" i="20"/>
  <c r="H22" i="20"/>
  <c r="H19" i="20"/>
  <c r="H17" i="20"/>
  <c r="H15" i="20"/>
  <c r="H10" i="20"/>
  <c r="H9" i="20"/>
  <c r="H7" i="20"/>
  <c r="H6" i="20" s="1"/>
  <c r="F22" i="20"/>
  <c r="B22" i="20"/>
  <c r="H16" i="20"/>
  <c r="G16" i="20"/>
  <c r="F16" i="20"/>
  <c r="E16" i="20"/>
  <c r="D16" i="20"/>
  <c r="C16" i="20"/>
  <c r="B16" i="20"/>
  <c r="G6" i="20"/>
  <c r="F6" i="20"/>
  <c r="E6" i="20"/>
  <c r="D6" i="20"/>
  <c r="C6" i="20"/>
  <c r="B6" i="20"/>
  <c r="B21" i="20"/>
  <c r="B20" i="20"/>
  <c r="B19" i="20"/>
  <c r="B18" i="20"/>
  <c r="B17" i="20"/>
  <c r="F15" i="20"/>
  <c r="F10" i="20"/>
  <c r="F9" i="20"/>
  <c r="E7" i="21" l="1"/>
  <c r="D7" i="21"/>
  <c r="C7" i="21"/>
  <c r="E8" i="21"/>
  <c r="E94" i="13"/>
  <c r="E9" i="21"/>
  <c r="F11" i="21"/>
  <c r="B11" i="21"/>
  <c r="E82" i="13"/>
  <c r="E73" i="13"/>
  <c r="E63" i="13"/>
  <c r="E60" i="13"/>
  <c r="E58" i="13"/>
  <c r="E62" i="13" s="1"/>
  <c r="E54" i="13"/>
  <c r="E22" i="13"/>
  <c r="D10" i="11"/>
  <c r="D23" i="11" s="1"/>
  <c r="D21" i="11" s="1"/>
  <c r="C11" i="10"/>
  <c r="C14" i="10" s="1"/>
  <c r="D9" i="10"/>
  <c r="D8" i="10"/>
  <c r="E14" i="10"/>
  <c r="F14" i="10"/>
  <c r="B14" i="10"/>
  <c r="B32" i="4"/>
  <c r="C16" i="5"/>
  <c r="C12" i="5"/>
  <c r="B12" i="5"/>
  <c r="F11" i="2"/>
  <c r="F10" i="2"/>
  <c r="F9" i="2"/>
  <c r="F7" i="2"/>
  <c r="D14" i="10" l="1"/>
  <c r="C31" i="5" l="1"/>
  <c r="B28" i="2" l="1"/>
  <c r="F25" i="2" l="1"/>
  <c r="F20" i="2"/>
  <c r="F21" i="2"/>
  <c r="F22" i="2"/>
  <c r="F23" i="2"/>
  <c r="F24" i="2"/>
  <c r="F28" i="2" l="1"/>
  <c r="G45" i="18" l="1"/>
  <c r="F45" i="18"/>
  <c r="H45" i="18" s="1"/>
  <c r="G43" i="18"/>
  <c r="F43" i="18"/>
  <c r="H43" i="18" s="1"/>
  <c r="G42" i="18"/>
  <c r="H42" i="18" s="1"/>
  <c r="F42" i="18"/>
  <c r="G39" i="18"/>
  <c r="F39" i="18"/>
  <c r="H39" i="18" s="1"/>
  <c r="I38" i="18"/>
  <c r="G38" i="18"/>
  <c r="F38" i="18"/>
  <c r="H38" i="18" s="1"/>
  <c r="G37" i="18"/>
  <c r="F37" i="18"/>
  <c r="H37" i="18" s="1"/>
  <c r="G36" i="18"/>
  <c r="F36" i="18"/>
  <c r="H36" i="18" s="1"/>
  <c r="G35" i="18"/>
  <c r="F35" i="18"/>
  <c r="H35" i="18" s="1"/>
  <c r="G34" i="18"/>
  <c r="F34" i="18"/>
  <c r="H34" i="18" s="1"/>
  <c r="G33" i="18"/>
  <c r="F33" i="18"/>
  <c r="H33" i="18" s="1"/>
  <c r="G32" i="18"/>
  <c r="F32" i="18"/>
  <c r="G31" i="18"/>
  <c r="F31" i="18"/>
  <c r="G30" i="18"/>
  <c r="F30" i="18"/>
  <c r="H30" i="18" s="1"/>
  <c r="G29" i="18"/>
  <c r="F29" i="18"/>
  <c r="H29" i="18" s="1"/>
  <c r="G28" i="18"/>
  <c r="F28" i="18"/>
  <c r="H28" i="18" s="1"/>
  <c r="G27" i="18"/>
  <c r="F27" i="18"/>
  <c r="H27" i="18" s="1"/>
  <c r="G26" i="18"/>
  <c r="F26" i="18"/>
  <c r="H26" i="18" s="1"/>
  <c r="G25" i="18"/>
  <c r="F25" i="18"/>
  <c r="H25" i="18" s="1"/>
  <c r="G24" i="18"/>
  <c r="F24" i="18"/>
  <c r="G23" i="18"/>
  <c r="F23" i="18"/>
  <c r="G21" i="18"/>
  <c r="F21" i="18"/>
  <c r="G20" i="18"/>
  <c r="F20" i="18"/>
  <c r="H20" i="18" s="1"/>
  <c r="G19" i="18"/>
  <c r="F19" i="18"/>
  <c r="H19" i="18" s="1"/>
  <c r="H18" i="18"/>
  <c r="G18" i="18"/>
  <c r="F18" i="18"/>
  <c r="G17" i="18"/>
  <c r="F17" i="18"/>
  <c r="H17" i="18" s="1"/>
  <c r="G15" i="18"/>
  <c r="F15" i="18"/>
  <c r="H15" i="18" s="1"/>
  <c r="G13" i="18"/>
  <c r="F13" i="18"/>
  <c r="H13" i="18" s="1"/>
  <c r="G12" i="18"/>
  <c r="F12" i="18"/>
  <c r="G11" i="18"/>
  <c r="F11" i="18"/>
  <c r="G10" i="18"/>
  <c r="F10" i="18"/>
  <c r="H10" i="18" s="1"/>
  <c r="G9" i="18"/>
  <c r="F9" i="18"/>
  <c r="H9" i="18" s="1"/>
  <c r="G8" i="18"/>
  <c r="G7" i="18"/>
  <c r="F7" i="18"/>
  <c r="H7" i="18" s="1"/>
  <c r="G6" i="18"/>
  <c r="F6" i="18"/>
  <c r="H6" i="18" s="1"/>
  <c r="G5" i="18"/>
  <c r="F5" i="18"/>
  <c r="H5" i="18" s="1"/>
  <c r="G4" i="18"/>
  <c r="F4" i="18"/>
  <c r="H4" i="18" s="1"/>
  <c r="G3" i="18"/>
  <c r="F3" i="18"/>
  <c r="H3" i="18" s="1"/>
  <c r="G2" i="18"/>
  <c r="F2" i="18"/>
  <c r="H2" i="18" s="1"/>
  <c r="B28" i="1"/>
  <c r="H32" i="18" l="1"/>
  <c r="H24" i="18"/>
  <c r="H23" i="18"/>
  <c r="H31" i="18"/>
  <c r="H12" i="18"/>
  <c r="H11" i="18"/>
  <c r="H21" i="18"/>
  <c r="F8" i="18"/>
  <c r="H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2" authorId="0" shapeId="0" xr:uid="{4FCB3874-8420-491C-8D43-CB88A4999878}">
      <text>
        <r>
          <rPr>
            <b/>
            <sz val="9"/>
            <color indexed="81"/>
            <rFont val="MS P ゴシック"/>
            <family val="3"/>
            <charset val="128"/>
          </rPr>
          <t>LMG06:公営企業会計では資本的補助金を一旦長期前受金で受け入れるので、NWとCFが一致しない。×のままでOK</t>
        </r>
      </text>
    </comment>
    <comment ref="I36" authorId="0" shapeId="0" xr:uid="{EF0BE69F-D908-40FE-AA68-A34D330AD26E}">
      <text>
        <r>
          <rPr>
            <b/>
            <sz val="9"/>
            <color indexed="81"/>
            <rFont val="MS P ゴシック"/>
            <family val="3"/>
            <charset val="128"/>
          </rPr>
          <t>地方債償還に係る補助金</t>
        </r>
      </text>
    </comment>
    <comment ref="I37" authorId="0" shapeId="0" xr:uid="{9B4604EF-E2CE-4B4A-A8F8-646DBFE5FDB7}">
      <text>
        <r>
          <rPr>
            <b/>
            <sz val="9"/>
            <color indexed="81"/>
            <rFont val="MS P ゴシック"/>
            <family val="3"/>
            <charset val="128"/>
          </rPr>
          <t>借換債に係る地方債収入</t>
        </r>
      </text>
    </comment>
    <comment ref="I38" authorId="0" shapeId="0" xr:uid="{A94B9A12-C0A1-4DEF-8694-0D063A11A462}">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<sst xmlns="http://schemas.openxmlformats.org/spreadsheetml/2006/main" count="1293" uniqueCount="570">
  <si>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</si>
  <si>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</si>
  <si>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</si>
  <si>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</si>
  <si>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</si>
  <si>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</si>
  <si>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</si>
  <si>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</si>
  <si>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</si>
  <si>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</si>
  <si>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</si>
  <si>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</si>
  <si>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</si>
  <si>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</si>
  <si>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</si>
  <si>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</si>
  <si>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</si>
  <si>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</si>
  <si>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</si>
  <si>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</si>
  <si>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</si>
  <si>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</si>
  <si>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</si>
  <si>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</si>
  <si>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</si>
  <si>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</si>
  <si>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</si>
  <si>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</si>
  <si>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</si>
  <si>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</si>
  <si>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</si>
  <si>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</si>
  <si>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基金の明細</t>
    <phoneticPr fontId="8"/>
  </si>
  <si>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</si>
  <si>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</si>
  <si>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</si>
  <si>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</si>
  <si>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</si>
  <si>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</si>
  <si>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</si>
  <si>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</si>
  <si>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</si>
  <si>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</si>
  <si>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</si>
  <si>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</si>
  <si>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</si>
  <si>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</si>
  <si>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</si>
  <si>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</si>
  <si>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</si>
  <si>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</si>
  <si>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</si>
  <si>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</si>
  <si>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</si>
  <si>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</si>
  <si>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</si>
  <si>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</si>
  <si>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</si>
  <si>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</si>
  <si>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</si>
  <si>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</si>
  <si>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</si>
  <si>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</si>
  <si>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</si>
  <si>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</si>
  <si>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</si>
  <si>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</si>
  <si>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</si>
  <si>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</si>
  <si>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</si>
  <si>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</si>
  <si>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</si>
  <si>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</si>
  <si>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</si>
  <si>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</si>
  <si>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</si>
  <si>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</si>
  <si>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</si>
  <si>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</si>
  <si>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</si>
  <si>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</si>
  <si>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</si>
  <si>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</si>
  <si>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</si>
  <si>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</si>
  <si>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</si>
  <si>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</si>
  <si>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</si>
  <si>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</si>
  <si>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</si>
  <si>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</si>
  <si>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5"/>
  </si>
  <si>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</si>
  <si>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</si>
  <si>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</si>
  <si>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</si>
  <si>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</si>
  <si>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</si>
  <si>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</si>
  <si>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</si>
  <si>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</si>
  <si>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</si>
  <si>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</si>
  <si>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</si>
  <si>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</si>
  <si>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</si>
  <si>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</si>
  <si>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</si>
  <si>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</si>
  <si>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</si>
  <si>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</si>
  <si>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</si>
  <si>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</si>
  <si>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</si>
  <si>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</si>
  <si>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</si>
  <si>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</si>
  <si>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</si>
  <si>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</si>
  <si>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</si>
  <si>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</si>
  <si>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</si>
  <si>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</si>
  <si>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</si>
  <si>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</si>
  <si>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</si>
  <si>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</si>
  <si>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</si>
  <si>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</si>
  <si>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</si>
  <si>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</si>
  <si>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</si>
  <si>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</si>
  <si>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</si>
  <si>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</si>
  <si>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</si>
  <si>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</si>
  <si>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</si>
  <si>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</si>
  <si>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</si>
  <si>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</si>
  <si>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</si>
  <si>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</si>
  <si>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</si>
  <si>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</si>
  <si>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</si>
  <si>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</si>
  <si>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</si>
  <si>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</si>
  <si>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</si>
  <si>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</si>
  <si>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</si>
  <si>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</si>
  <si>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</si>
  <si>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</si>
  <si>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</si>
  <si>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</si>
  <si>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</si>
  <si>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</si>
  <si>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</si>
  <si>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</si>
  <si>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</si>
  <si>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</si>
  <si>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</si>
  <si>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</si>
  <si>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</si>
  <si>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</si>
  <si>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</si>
  <si>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</si>
  <si>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</si>
  <si>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</si>
  <si>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</si>
  <si>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</si>
  <si>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</si>
  <si>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</si>
  <si>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</si>
  <si>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</si>
  <si>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</si>
  <si>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</si>
  <si>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</si>
  <si>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</si>
  <si>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</si>
  <si>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</si>
  <si>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</si>
  <si>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</si>
  <si>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</si>
  <si>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</si>
  <si>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</si>
  <si>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</si>
  <si>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</si>
  <si>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</si>
  <si>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</si>
  <si>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</si>
  <si>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</si>
  <si>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</si>
  <si>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</si>
  <si>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</si>
  <si>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</si>
  <si>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</si>
  <si>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</si>
  <si>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</si>
  <si>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</si>
  <si>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</si>
  <si>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</si>
  <si>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</si>
  <si>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</si>
  <si>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</si>
  <si>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</si>
  <si>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</si>
  <si>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</si>
  <si>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</si>
  <si>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</si>
  <si>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</si>
  <si>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</si>
  <si>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</si>
  <si>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</si>
  <si>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</si>
  <si>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</si>
  <si>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</si>
  <si>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</si>
  <si>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</si>
  <si>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</si>
  <si>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</si>
  <si>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</si>
  <si>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</si>
  <si>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</si>
  <si>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</si>
  <si>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</si>
  <si>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</si>
  <si>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</si>
  <si>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</si>
  <si>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</si>
  <si>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</si>
  <si>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</si>
  <si>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</si>
  <si>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</si>
  <si>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</si>
  <si>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</si>
  <si>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</si>
  <si>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</si>
  <si>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</si>
  <si>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</si>
  <si>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</si>
  <si>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</si>
  <si>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</si>
  <si>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</si>
  <si>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</si>
  <si>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</si>
  <si>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</si>
  <si>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</si>
  <si>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</si>
  <si>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</si>
  <si>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</si>
  <si>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</si>
  <si>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</si>
  <si>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</si>
  <si>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</si>
  <si>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</si>
  <si>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</si>
  <si>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</si>
  <si>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</si>
  <si>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</si>
  <si>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8"/>
  </si>
  <si>
    <t>（１）資産項目の明細</t>
    <rPh sb="3" eb="5">
      <t>シサン</t>
    </rPh>
    <rPh sb="5" eb="7">
      <t>コウモク</t>
    </rPh>
    <rPh sb="8" eb="10">
      <t>メイサイ</t>
    </rPh>
    <phoneticPr fontId="8"/>
  </si>
  <si>
    <t>科目</t>
    <rPh sb="0" eb="2">
      <t>カモク</t>
    </rPh>
    <phoneticPr fontId="8"/>
  </si>
  <si>
    <t>附属明細書金額</t>
    <rPh sb="0" eb="5">
      <t>フゾクメイサイショ</t>
    </rPh>
    <rPh sb="5" eb="7">
      <t>キンガク</t>
    </rPh>
    <phoneticPr fontId="8"/>
  </si>
  <si>
    <t>財務諸表金額</t>
    <rPh sb="0" eb="4">
      <t>ザイムショヒョウ</t>
    </rPh>
    <rPh sb="4" eb="6">
      <t>キンガク</t>
    </rPh>
    <phoneticPr fontId="8"/>
  </si>
  <si>
    <t>チェック</t>
    <phoneticPr fontId="8"/>
  </si>
  <si>
    <t>明細書名称</t>
    <rPh sb="0" eb="3">
      <t>メイサイショ</t>
    </rPh>
    <rPh sb="3" eb="5">
      <t>メイショウ</t>
    </rPh>
    <phoneticPr fontId="8"/>
  </si>
  <si>
    <t>③</t>
    <phoneticPr fontId="8"/>
  </si>
  <si>
    <t>①</t>
    <phoneticPr fontId="8"/>
  </si>
  <si>
    <t>②</t>
    <phoneticPr fontId="8"/>
  </si>
  <si>
    <t>④</t>
    <phoneticPr fontId="8"/>
  </si>
  <si>
    <t>⑤</t>
    <phoneticPr fontId="8"/>
  </si>
  <si>
    <t>有形固定資産の明細</t>
    <rPh sb="0" eb="6">
      <t>ユウケイコテイシサン</t>
    </rPh>
    <rPh sb="7" eb="9">
      <t>メイサイ</t>
    </rPh>
    <phoneticPr fontId="8"/>
  </si>
  <si>
    <t>有形固定資産の行政目的別明細</t>
    <rPh sb="0" eb="6">
      <t>ユウケイコテイシサン</t>
    </rPh>
    <rPh sb="7" eb="9">
      <t>ギョウセイ</t>
    </rPh>
    <rPh sb="9" eb="11">
      <t>モクテキ</t>
    </rPh>
    <rPh sb="11" eb="12">
      <t>ベツ</t>
    </rPh>
    <rPh sb="12" eb="14">
      <t>メイサイ</t>
    </rPh>
    <phoneticPr fontId="8"/>
  </si>
  <si>
    <t>投資及び出資金の明細</t>
    <phoneticPr fontId="8"/>
  </si>
  <si>
    <t>財政調整基金</t>
    <rPh sb="0" eb="6">
      <t>ザイセイチョウセイキキン</t>
    </rPh>
    <phoneticPr fontId="8"/>
  </si>
  <si>
    <t>減債基金</t>
    <rPh sb="0" eb="4">
      <t>ゲンサイキキン</t>
    </rPh>
    <phoneticPr fontId="8"/>
  </si>
  <si>
    <t>その他</t>
    <rPh sb="2" eb="3">
      <t>タ</t>
    </rPh>
    <phoneticPr fontId="8"/>
  </si>
  <si>
    <t>貸付金の明細</t>
    <rPh sb="0" eb="2">
      <t>カシツケ</t>
    </rPh>
    <rPh sb="2" eb="3">
      <t>キン</t>
    </rPh>
    <rPh sb="4" eb="6">
      <t>メイサイ</t>
    </rPh>
    <phoneticPr fontId="8"/>
  </si>
  <si>
    <t>長期貸付金</t>
    <rPh sb="0" eb="5">
      <t>チョウキカシツケキン</t>
    </rPh>
    <phoneticPr fontId="8"/>
  </si>
  <si>
    <t>短期貸付金</t>
    <rPh sb="0" eb="5">
      <t>タンキカシツケキン</t>
    </rPh>
    <phoneticPr fontId="8"/>
  </si>
  <si>
    <t>⑥</t>
    <phoneticPr fontId="8"/>
  </si>
  <si>
    <t>未収金</t>
    <rPh sb="0" eb="3">
      <t>ミシュウキン</t>
    </rPh>
    <phoneticPr fontId="8"/>
  </si>
  <si>
    <t>⑦</t>
    <phoneticPr fontId="8"/>
  </si>
  <si>
    <t>長期延滞債権</t>
    <rPh sb="0" eb="6">
      <t>チョウキエンタイサイケン</t>
    </rPh>
    <phoneticPr fontId="8"/>
  </si>
  <si>
    <t>（２）負債項目の明細</t>
    <rPh sb="3" eb="5">
      <t>フサイ</t>
    </rPh>
    <rPh sb="5" eb="7">
      <t>コウモク</t>
    </rPh>
    <rPh sb="8" eb="10">
      <t>メイサイ</t>
    </rPh>
    <phoneticPr fontId="8"/>
  </si>
  <si>
    <t>ー</t>
    <phoneticPr fontId="8"/>
  </si>
  <si>
    <t>２．行政コスト計算書の内容に関する明細</t>
    <rPh sb="2" eb="4">
      <t>ギョウセイ</t>
    </rPh>
    <rPh sb="7" eb="10">
      <t>ケイサンショ</t>
    </rPh>
    <rPh sb="11" eb="13">
      <t>ナイヨウ</t>
    </rPh>
    <rPh sb="14" eb="15">
      <t>カン</t>
    </rPh>
    <rPh sb="17" eb="19">
      <t>メイサイ</t>
    </rPh>
    <phoneticPr fontId="8"/>
  </si>
  <si>
    <t>（１）補助金等の明細</t>
    <rPh sb="3" eb="6">
      <t>ホジョキン</t>
    </rPh>
    <rPh sb="6" eb="7">
      <t>トウ</t>
    </rPh>
    <rPh sb="8" eb="10">
      <t>メイサイ</t>
    </rPh>
    <phoneticPr fontId="8"/>
  </si>
  <si>
    <t>補助金等</t>
    <rPh sb="0" eb="3">
      <t>ホジョキン</t>
    </rPh>
    <rPh sb="3" eb="4">
      <t>トウ</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</si>
  <si>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</si>
  <si>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（１）財源の明細</t>
    <rPh sb="3" eb="5">
      <t>ザイゲン</t>
    </rPh>
    <rPh sb="6" eb="8">
      <t>メイサイ</t>
    </rPh>
    <phoneticPr fontId="8"/>
  </si>
  <si>
    <t>（２）財源情報の明細</t>
    <rPh sb="3" eb="5">
      <t>ザイゲン</t>
    </rPh>
    <rPh sb="5" eb="7">
      <t>ジョウホウ</t>
    </rPh>
    <rPh sb="8" eb="10">
      <t>メイサイ</t>
    </rPh>
    <phoneticPr fontId="8"/>
  </si>
  <si>
    <t>税収等</t>
    <rPh sb="0" eb="2">
      <t>ゼイシュウ</t>
    </rPh>
    <rPh sb="2" eb="3">
      <t>トウ</t>
    </rPh>
    <phoneticPr fontId="8"/>
  </si>
  <si>
    <t>国県等補助金</t>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</si>
  <si>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</si>
  <si>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（１）資金の明細</t>
    <rPh sb="3" eb="5">
      <t>シキン</t>
    </rPh>
    <rPh sb="6" eb="8">
      <t>メイサイ</t>
    </rPh>
    <phoneticPr fontId="8"/>
  </si>
  <si>
    <t>地方税</t>
    <rPh sb="0" eb="3">
      <t>チホウゼイ</t>
    </rPh>
    <phoneticPr fontId="8"/>
  </si>
  <si>
    <t>利子割交付金</t>
    <rPh sb="0" eb="2">
      <t>リシ</t>
    </rPh>
    <rPh sb="2" eb="3">
      <t>ワリ</t>
    </rPh>
    <rPh sb="3" eb="6">
      <t>コウフキン</t>
    </rPh>
    <phoneticPr fontId="8"/>
  </si>
  <si>
    <t>配当割交付金</t>
    <rPh sb="0" eb="2">
      <t>ハイトウ</t>
    </rPh>
    <rPh sb="2" eb="3">
      <t>ワリ</t>
    </rPh>
    <rPh sb="3" eb="6">
      <t>コウフキン</t>
    </rPh>
    <phoneticPr fontId="8"/>
  </si>
  <si>
    <t>国庫支出金</t>
    <rPh sb="0" eb="5">
      <t>コッコシシュツキン</t>
    </rPh>
    <phoneticPr fontId="8"/>
  </si>
  <si>
    <t>県支出金</t>
    <rPh sb="0" eb="4">
      <t>ケンシシュツキン</t>
    </rPh>
    <phoneticPr fontId="8"/>
  </si>
  <si>
    <t>貸付金の明細、長期延滞債権の明細の合計</t>
    <rPh sb="0" eb="2">
      <t>カシツケ</t>
    </rPh>
    <rPh sb="2" eb="3">
      <t>キン</t>
    </rPh>
    <rPh sb="4" eb="6">
      <t>メイサイ</t>
    </rPh>
    <rPh sb="17" eb="19">
      <t>ゴウケイ</t>
    </rPh>
    <phoneticPr fontId="8"/>
  </si>
  <si>
    <t>貸付金の明細、未収金の明細の合計</t>
    <rPh sb="0" eb="2">
      <t>カシツケ</t>
    </rPh>
    <rPh sb="2" eb="3">
      <t>キン</t>
    </rPh>
    <rPh sb="4" eb="6">
      <t>メイサイ</t>
    </rPh>
    <rPh sb="7" eb="10">
      <t>ミシュウキン</t>
    </rPh>
    <rPh sb="14" eb="16">
      <t>ゴウケイ</t>
    </rPh>
    <phoneticPr fontId="8"/>
  </si>
  <si>
    <t>徴収不能引当金（流動資産）</t>
    <rPh sb="8" eb="10">
      <t>リュウドウ</t>
    </rPh>
    <phoneticPr fontId="8"/>
  </si>
  <si>
    <t>資本的_x000D_補助金</t>
    <phoneticPr fontId="8"/>
  </si>
  <si>
    <t>経常的_x000D_補助金</t>
    <phoneticPr fontId="8"/>
  </si>
  <si>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</si>
  <si>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</si>
  <si>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</si>
  <si>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</si>
  <si>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</si>
  <si>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</si>
  <si>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</si>
  <si>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</si>
  <si>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</si>
  <si>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</si>
  <si>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</si>
  <si>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</si>
  <si>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</si>
  <si>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</si>
  <si>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</si>
  <si>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</si>
  <si>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</si>
  <si>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</si>
  <si>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</si>
  <si>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</si>
  <si>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</si>
  <si>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</si>
  <si>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</si>
  <si>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</si>
  <si>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</si>
  <si>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</si>
  <si>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</si>
  <si>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8"/>
  </si>
  <si>
    <t>財源情報の明細</t>
  </si>
  <si>
    <t>内訳</t>
  </si>
  <si>
    <t>地方債等</t>
  </si>
  <si>
    <t>有形固定資産等の増加</t>
  </si>
  <si>
    <t>貸付金・基金等の増加</t>
  </si>
  <si>
    <t>現金預金</t>
    <rPh sb="0" eb="2">
      <t>ゲンキン</t>
    </rPh>
    <rPh sb="2" eb="4">
      <t>ヨキン</t>
    </rPh>
    <phoneticPr fontId="5"/>
  </si>
  <si>
    <t>財源内訳チェック</t>
    <rPh sb="0" eb="2">
      <t>ザイゲン</t>
    </rPh>
    <rPh sb="2" eb="4">
      <t>ウチワケ</t>
    </rPh>
    <phoneticPr fontId="8"/>
  </si>
  <si>
    <t>BS</t>
    <phoneticPr fontId="8"/>
  </si>
  <si>
    <t>NW</t>
    <phoneticPr fontId="8"/>
  </si>
  <si>
    <t>固定資産等形成分</t>
    <rPh sb="0" eb="8">
      <t>コテイシサントウケイセイブン</t>
    </rPh>
    <phoneticPr fontId="8"/>
  </si>
  <si>
    <t>余剰分（不足分）</t>
    <rPh sb="0" eb="3">
      <t>ヨジョウブン</t>
    </rPh>
    <rPh sb="4" eb="7">
      <t>フソクブン</t>
    </rPh>
    <phoneticPr fontId="8"/>
  </si>
  <si>
    <t>現金預金内訳チェック</t>
    <rPh sb="0" eb="4">
      <t>ゲンキンヨキン</t>
    </rPh>
    <rPh sb="4" eb="6">
      <t>ウチワケ</t>
    </rPh>
    <phoneticPr fontId="8"/>
  </si>
  <si>
    <t>現金預金</t>
    <phoneticPr fontId="8"/>
  </si>
  <si>
    <t>CF</t>
    <phoneticPr fontId="8"/>
  </si>
  <si>
    <t>一般会計／固定資産税</t>
  </si>
  <si>
    <t>一般会計／軽自動車税</t>
  </si>
  <si>
    <t>一般会計／都市計画税</t>
  </si>
  <si>
    <t>税収等（NW税収等－CF財務活動支出）</t>
    <rPh sb="0" eb="3">
      <t>ゼイシュウトウ</t>
    </rPh>
    <rPh sb="6" eb="9">
      <t>ゼイシュウトウ</t>
    </rPh>
    <rPh sb="12" eb="14">
      <t>ザイム</t>
    </rPh>
    <rPh sb="14" eb="16">
      <t>カツドウ</t>
    </rPh>
    <rPh sb="16" eb="18">
      <t>シシュツ</t>
    </rPh>
    <phoneticPr fontId="8"/>
  </si>
  <si>
    <t>ゴルフ場利用税交付金</t>
    <rPh sb="3" eb="4">
      <t>ジョウ</t>
    </rPh>
    <rPh sb="4" eb="6">
      <t>リヨウ</t>
    </rPh>
    <rPh sb="6" eb="7">
      <t>ゼイ</t>
    </rPh>
    <rPh sb="7" eb="10">
      <t>コウフキン</t>
    </rPh>
    <phoneticPr fontId="8"/>
  </si>
  <si>
    <t>税収等</t>
    <phoneticPr fontId="8"/>
  </si>
  <si>
    <t>一般会計等相殺</t>
    <rPh sb="0" eb="5">
      <t>イッパンカイケイトウ</t>
    </rPh>
    <rPh sb="5" eb="7">
      <t>ソウサイ</t>
    </rPh>
    <phoneticPr fontId="8"/>
  </si>
  <si>
    <t>一般会計等</t>
    <rPh sb="0" eb="5">
      <t>イッパンカイケイトウ</t>
    </rPh>
    <phoneticPr fontId="8"/>
  </si>
  <si>
    <t>財政調整基金</t>
  </si>
  <si>
    <t>減債基金</t>
  </si>
  <si>
    <t>三重県後期高齢者医療広域連合</t>
  </si>
  <si>
    <t>地方譲与税</t>
    <rPh sb="0" eb="5">
      <t>チホウジョウヨゼイ</t>
    </rPh>
    <phoneticPr fontId="8"/>
  </si>
  <si>
    <t>株式等譲渡所得割交付金</t>
    <rPh sb="0" eb="3">
      <t>カブシキトウ</t>
    </rPh>
    <rPh sb="3" eb="7">
      <t>ジョウトショトク</t>
    </rPh>
    <rPh sb="7" eb="8">
      <t>ワリ</t>
    </rPh>
    <rPh sb="8" eb="11">
      <t>コウフキン</t>
    </rPh>
    <phoneticPr fontId="8"/>
  </si>
  <si>
    <t>地方消費税交付金</t>
    <rPh sb="0" eb="5">
      <t>チホウショウヒゼイ</t>
    </rPh>
    <rPh sb="5" eb="8">
      <t>コウフキン</t>
    </rPh>
    <phoneticPr fontId="8"/>
  </si>
  <si>
    <t>自動車取得税交付金</t>
    <rPh sb="0" eb="5">
      <t>ジドウシャシュトク</t>
    </rPh>
    <rPh sb="5" eb="6">
      <t>ゼイ</t>
    </rPh>
    <rPh sb="6" eb="9">
      <t>コウフキン</t>
    </rPh>
    <phoneticPr fontId="8"/>
  </si>
  <si>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8"/>
  </si>
  <si>
    <t>地方特例交付金</t>
    <rPh sb="0" eb="4">
      <t>チホウトクレイ</t>
    </rPh>
    <rPh sb="4" eb="7">
      <t>コウフキン</t>
    </rPh>
    <phoneticPr fontId="8"/>
  </si>
  <si>
    <t>地方交付税</t>
    <rPh sb="0" eb="5">
      <t>チホウコウフゼイ</t>
    </rPh>
    <phoneticPr fontId="8"/>
  </si>
  <si>
    <t>交通安全対策特別交付金</t>
    <rPh sb="0" eb="4">
      <t>コウツウアンゼン</t>
    </rPh>
    <rPh sb="4" eb="6">
      <t>タイサク</t>
    </rPh>
    <rPh sb="6" eb="11">
      <t>トクベツコウフキン</t>
    </rPh>
    <phoneticPr fontId="8"/>
  </si>
  <si>
    <t>分担金及び負担金</t>
    <rPh sb="0" eb="4">
      <t>ブンタンキンオヨ</t>
    </rPh>
    <rPh sb="5" eb="8">
      <t>フタンキン</t>
    </rPh>
    <phoneticPr fontId="8"/>
  </si>
  <si>
    <t>他会計繰入金</t>
    <rPh sb="0" eb="6">
      <t>タカイケイクリイレキン</t>
    </rPh>
    <phoneticPr fontId="8"/>
  </si>
  <si>
    <t>一般会計等
（単純合算）</t>
    <rPh sb="0" eb="5">
      <t>イッパンカイケイトウ</t>
    </rPh>
    <rPh sb="7" eb="11">
      <t>タンジュンガッサン</t>
    </rPh>
    <phoneticPr fontId="8"/>
  </si>
  <si>
    <t>ー</t>
  </si>
  <si>
    <t>資本的補助金</t>
    <rPh sb="0" eb="3">
      <t>シホンテキ</t>
    </rPh>
    <phoneticPr fontId="8"/>
  </si>
  <si>
    <t>純行政コスト</t>
    <phoneticPr fontId="8"/>
  </si>
  <si>
    <t>有形固定資産等の増加</t>
    <phoneticPr fontId="8"/>
  </si>
  <si>
    <t>会計：全体会計</t>
  </si>
  <si>
    <t>国民健康保険事業特別会計（事業勘定）／諸収入（雑入）</t>
  </si>
  <si>
    <t>介護保険事業特別会計／介護保険料</t>
    <rPh sb="11" eb="13">
      <t>カイゴ</t>
    </rPh>
    <rPh sb="13" eb="16">
      <t>ホケンリョウ</t>
    </rPh>
    <phoneticPr fontId="6"/>
  </si>
  <si>
    <t>国民健康保険事業特別会計
（事業勘定）</t>
    <phoneticPr fontId="8"/>
  </si>
  <si>
    <t>介護保険事業特別会計</t>
    <phoneticPr fontId="8"/>
  </si>
  <si>
    <t>介護保険料</t>
    <rPh sb="0" eb="2">
      <t>カイゴ</t>
    </rPh>
    <rPh sb="2" eb="5">
      <t>ホケンリョウ</t>
    </rPh>
    <phoneticPr fontId="8"/>
  </si>
  <si>
    <t>支払基金交付金</t>
    <rPh sb="0" eb="2">
      <t>シハライ</t>
    </rPh>
    <rPh sb="2" eb="4">
      <t>キキン</t>
    </rPh>
    <rPh sb="4" eb="7">
      <t>コウフキン</t>
    </rPh>
    <phoneticPr fontId="8"/>
  </si>
  <si>
    <t>一般会計繰入金</t>
    <rPh sb="0" eb="7">
      <t>イッパンカイケイクリイレキン</t>
    </rPh>
    <phoneticPr fontId="8"/>
  </si>
  <si>
    <t>後期高齢者医療保険料</t>
    <rPh sb="0" eb="10">
      <t>コウキコウレイシャイリョウホケンリョウ</t>
    </rPh>
    <phoneticPr fontId="8"/>
  </si>
  <si>
    <t>長期前受金戻入</t>
    <rPh sb="0" eb="7">
      <t>チョウキマエウケキンモドシイレ</t>
    </rPh>
    <phoneticPr fontId="8"/>
  </si>
  <si>
    <t>水道事業会計</t>
    <rPh sb="0" eb="2">
      <t>スイドウ</t>
    </rPh>
    <rPh sb="2" eb="4">
      <t>ジギョウ</t>
    </rPh>
    <rPh sb="4" eb="6">
      <t>カイケイ</t>
    </rPh>
    <phoneticPr fontId="8"/>
  </si>
  <si>
    <t>全体会計（単純合算）</t>
    <rPh sb="0" eb="4">
      <t>ゼンタイカイケイ</t>
    </rPh>
    <rPh sb="5" eb="7">
      <t>タンジュン</t>
    </rPh>
    <rPh sb="7" eb="9">
      <t>ガッサン</t>
    </rPh>
    <phoneticPr fontId="8"/>
  </si>
  <si>
    <t>全体会計相殺</t>
    <rPh sb="0" eb="2">
      <t>ゼンタイ</t>
    </rPh>
    <rPh sb="2" eb="4">
      <t>カイケイ</t>
    </rPh>
    <rPh sb="4" eb="6">
      <t>ソウサイ</t>
    </rPh>
    <phoneticPr fontId="8"/>
  </si>
  <si>
    <t>全体会計</t>
    <rPh sb="0" eb="2">
      <t>ゼンタイ</t>
    </rPh>
    <rPh sb="2" eb="4">
      <t>カイケイ</t>
    </rPh>
    <phoneticPr fontId="8"/>
  </si>
  <si>
    <t>下水道事業会計</t>
    <rPh sb="0" eb="1">
      <t>ゲ</t>
    </rPh>
    <rPh sb="1" eb="3">
      <t>スイドウ</t>
    </rPh>
    <rPh sb="3" eb="5">
      <t>ジギョウ</t>
    </rPh>
    <rPh sb="5" eb="7">
      <t>カイケイ</t>
    </rPh>
    <phoneticPr fontId="8"/>
  </si>
  <si>
    <t>地方債等</t>
    <phoneticPr fontId="8"/>
  </si>
  <si>
    <t xml:space="preserve"> １年内償還予定地方債等</t>
  </si>
  <si>
    <t>地方債等、 １年内償還予定地方債等</t>
    <phoneticPr fontId="8"/>
  </si>
  <si>
    <t>地方債等（CF地方債等収入と一致）</t>
    <rPh sb="11" eb="13">
      <t>シュウニュウ</t>
    </rPh>
    <rPh sb="14" eb="16">
      <t>イッチ</t>
    </rPh>
    <phoneticPr fontId="8"/>
  </si>
  <si>
    <t>貸借対照表</t>
  </si>
  <si>
    <t>資金収支計算書</t>
  </si>
  <si>
    <t>純資産変動計算書</t>
  </si>
  <si>
    <t>行政コスト計算書</t>
  </si>
  <si>
    <t>自治体名：津市</t>
  </si>
  <si>
    <t>株式会社津センターパレス</t>
    <rPh sb="0" eb="4">
      <t>カブシキガイシャ</t>
    </rPh>
    <rPh sb="4" eb="5">
      <t>ツ</t>
    </rPh>
    <phoneticPr fontId="5"/>
  </si>
  <si>
    <t>株式会社伊勢湾ヘリポート</t>
    <rPh sb="0" eb="4">
      <t>カブシキガイシャ</t>
    </rPh>
    <rPh sb="4" eb="7">
      <t>イセワン</t>
    </rPh>
    <phoneticPr fontId="5"/>
  </si>
  <si>
    <t>株式会社津サイエンスプラザ</t>
    <rPh sb="0" eb="4">
      <t>カブシキガイシャ</t>
    </rPh>
    <rPh sb="4" eb="5">
      <t>ツ</t>
    </rPh>
    <phoneticPr fontId="5"/>
  </si>
  <si>
    <t>津駅前都市開発株式会社</t>
    <rPh sb="0" eb="1">
      <t>ツ</t>
    </rPh>
    <rPh sb="1" eb="3">
      <t>エキマエ</t>
    </rPh>
    <rPh sb="3" eb="5">
      <t>トシ</t>
    </rPh>
    <rPh sb="5" eb="7">
      <t>カイハツ</t>
    </rPh>
    <rPh sb="7" eb="11">
      <t>カブシキガイシャ</t>
    </rPh>
    <phoneticPr fontId="5"/>
  </si>
  <si>
    <t>株式会社まちづくり津夢時風</t>
    <rPh sb="0" eb="4">
      <t>カブシキガイシャ</t>
    </rPh>
    <rPh sb="9" eb="10">
      <t>ツ</t>
    </rPh>
    <rPh sb="10" eb="11">
      <t>ユメ</t>
    </rPh>
    <rPh sb="11" eb="12">
      <t>トキ</t>
    </rPh>
    <rPh sb="12" eb="13">
      <t>カゼ</t>
    </rPh>
    <phoneticPr fontId="5"/>
  </si>
  <si>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5"/>
  </si>
  <si>
    <t>津市土地開発公社</t>
    <rPh sb="0" eb="2">
      <t>ツシ</t>
    </rPh>
    <rPh sb="2" eb="4">
      <t>トチ</t>
    </rPh>
    <rPh sb="4" eb="6">
      <t>カイハツ</t>
    </rPh>
    <rPh sb="6" eb="8">
      <t>コウシャ</t>
    </rPh>
    <phoneticPr fontId="5"/>
  </si>
  <si>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5"/>
  </si>
  <si>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5"/>
  </si>
  <si>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5"/>
  </si>
  <si>
    <t>津市水道水源保護基金</t>
  </si>
  <si>
    <t>国民健康保険事業特別会計（事業勘定）／国民健康保険料</t>
    <rPh sb="19" eb="21">
      <t>コクミン</t>
    </rPh>
    <rPh sb="21" eb="23">
      <t>ケンコウ</t>
    </rPh>
    <rPh sb="23" eb="25">
      <t>ホケン</t>
    </rPh>
    <rPh sb="25" eb="26">
      <t>リョウ</t>
    </rPh>
    <phoneticPr fontId="5"/>
  </si>
  <si>
    <t>後期高齢者医療事業特別会計／後期高齢者医療保険料</t>
    <rPh sb="7" eb="9">
      <t>ジギョウ</t>
    </rPh>
    <rPh sb="14" eb="16">
      <t>コウキ</t>
    </rPh>
    <rPh sb="16" eb="19">
      <t>コウレイシャ</t>
    </rPh>
    <rPh sb="19" eb="21">
      <t>イリョウ</t>
    </rPh>
    <rPh sb="21" eb="24">
      <t>ホケンリョウ</t>
    </rPh>
    <phoneticPr fontId="6"/>
  </si>
  <si>
    <t>市営浄化槽事業特別会計／使用料及び手数料</t>
    <rPh sb="0" eb="2">
      <t>シエイ</t>
    </rPh>
    <rPh sb="2" eb="5">
      <t>ジョウカソウ</t>
    </rPh>
    <rPh sb="5" eb="7">
      <t>ジギョウ</t>
    </rPh>
    <rPh sb="7" eb="9">
      <t>トクベツ</t>
    </rPh>
    <rPh sb="9" eb="11">
      <t>カイケイ</t>
    </rPh>
    <rPh sb="12" eb="14">
      <t>シヨウ</t>
    </rPh>
    <rPh sb="14" eb="15">
      <t>リョウ</t>
    </rPh>
    <rPh sb="15" eb="16">
      <t>オヨ</t>
    </rPh>
    <rPh sb="17" eb="20">
      <t>テスウリョウ</t>
    </rPh>
    <phoneticPr fontId="5"/>
  </si>
  <si>
    <t>共同汚水処理施設事業特別会計／使用料及び手数料</t>
    <rPh sb="0" eb="2">
      <t>キョウドウ</t>
    </rPh>
    <rPh sb="2" eb="4">
      <t>オスイ</t>
    </rPh>
    <rPh sb="4" eb="6">
      <t>ショリ</t>
    </rPh>
    <rPh sb="6" eb="8">
      <t>シセツ</t>
    </rPh>
    <rPh sb="8" eb="10">
      <t>ジギョウ</t>
    </rPh>
    <rPh sb="10" eb="12">
      <t>トクベツ</t>
    </rPh>
    <rPh sb="12" eb="14">
      <t>カイケイ</t>
    </rPh>
    <phoneticPr fontId="5"/>
  </si>
  <si>
    <t>農業集落排水事業特別会計／使用料及び手数料</t>
    <rPh sb="0" eb="2">
      <t>ノウギョウ</t>
    </rPh>
    <rPh sb="2" eb="4">
      <t>シュウラク</t>
    </rPh>
    <rPh sb="4" eb="6">
      <t>ハイスイ</t>
    </rPh>
    <rPh sb="6" eb="8">
      <t>ジギョウ</t>
    </rPh>
    <rPh sb="8" eb="12">
      <t>トクベツカイケイ</t>
    </rPh>
    <phoneticPr fontId="5"/>
  </si>
  <si>
    <t>水道事業会計</t>
    <rPh sb="0" eb="2">
      <t>スイドウ</t>
    </rPh>
    <phoneticPr fontId="5"/>
  </si>
  <si>
    <t>工業用水道事業会計</t>
    <rPh sb="0" eb="3">
      <t>コウギョウヨウ</t>
    </rPh>
    <rPh sb="3" eb="5">
      <t>スイドウ</t>
    </rPh>
    <phoneticPr fontId="5"/>
  </si>
  <si>
    <t>駐車場事業会計</t>
    <rPh sb="0" eb="3">
      <t>チュウシャジョウ</t>
    </rPh>
    <rPh sb="3" eb="5">
      <t>ジギョウ</t>
    </rPh>
    <rPh sb="5" eb="7">
      <t>カイケイ</t>
    </rPh>
    <phoneticPr fontId="5"/>
  </si>
  <si>
    <t>下水道事業会計</t>
    <rPh sb="0" eb="1">
      <t>ゲ</t>
    </rPh>
    <rPh sb="1" eb="3">
      <t>スイドウ</t>
    </rPh>
    <phoneticPr fontId="5"/>
  </si>
  <si>
    <t>モーターボート競走事業会計</t>
    <rPh sb="7" eb="9">
      <t>キョウソウ</t>
    </rPh>
    <phoneticPr fontId="5"/>
  </si>
  <si>
    <t>投資損失引当金</t>
    <rPh sb="0" eb="2">
      <t>トウシ</t>
    </rPh>
    <rPh sb="2" eb="4">
      <t>ソンシツ</t>
    </rPh>
    <rPh sb="4" eb="6">
      <t>ヒキアテ</t>
    </rPh>
    <rPh sb="6" eb="7">
      <t>キン</t>
    </rPh>
    <phoneticPr fontId="8"/>
  </si>
  <si>
    <t>モーターボート競走事業会計基金</t>
    <rPh sb="13" eb="15">
      <t>キキン</t>
    </rPh>
    <phoneticPr fontId="19"/>
  </si>
  <si>
    <t>その他</t>
    <rPh sb="2" eb="3">
      <t>タ</t>
    </rPh>
    <phoneticPr fontId="24"/>
  </si>
  <si>
    <t>三重県</t>
  </si>
  <si>
    <t>国民健康保険保険事業費納付金（一般被保険者・医療給付費分）</t>
  </si>
  <si>
    <t>介護納付金</t>
  </si>
  <si>
    <t>第1号訪問・通所・生活支援事業における訪問型事業負担金</t>
  </si>
  <si>
    <t>三重県後期高齢者医療広域連合保険料等負担金</t>
  </si>
  <si>
    <t>土地区画整理事業特別会計</t>
    <phoneticPr fontId="8"/>
  </si>
  <si>
    <t>一般会計繰入金</t>
    <rPh sb="0" eb="2">
      <t>イッパン</t>
    </rPh>
    <rPh sb="2" eb="4">
      <t>カイケイ</t>
    </rPh>
    <rPh sb="4" eb="6">
      <t>クリイレ</t>
    </rPh>
    <rPh sb="6" eb="7">
      <t>キン</t>
    </rPh>
    <phoneticPr fontId="8"/>
  </si>
  <si>
    <t>住宅新築資金等貸付事業特別会計</t>
    <phoneticPr fontId="8"/>
  </si>
  <si>
    <t>国民健康保険事業特別会計
（直診勘定）</t>
    <phoneticPr fontId="8"/>
  </si>
  <si>
    <t>国民健康保険料</t>
    <rPh sb="0" eb="2">
      <t>コクミン</t>
    </rPh>
    <rPh sb="2" eb="4">
      <t>ケンコウ</t>
    </rPh>
    <rPh sb="4" eb="7">
      <t>ホケンリョウ</t>
    </rPh>
    <phoneticPr fontId="8"/>
  </si>
  <si>
    <t>事業勘定繰入金</t>
    <rPh sb="0" eb="2">
      <t>ジギョウ</t>
    </rPh>
    <rPh sb="2" eb="4">
      <t>カンジョウ</t>
    </rPh>
    <rPh sb="4" eb="7">
      <t>クリイレキン</t>
    </rPh>
    <phoneticPr fontId="8"/>
  </si>
  <si>
    <t>後期高齢者医療事業特別会計</t>
    <phoneticPr fontId="8"/>
  </si>
  <si>
    <t>市営浄化槽事業特別会計</t>
    <rPh sb="0" eb="2">
      <t>シエイ</t>
    </rPh>
    <rPh sb="2" eb="5">
      <t>ジョウカソウ</t>
    </rPh>
    <rPh sb="5" eb="7">
      <t>ジギョウ</t>
    </rPh>
    <rPh sb="7" eb="9">
      <t>トクベツ</t>
    </rPh>
    <rPh sb="9" eb="11">
      <t>カイケイ</t>
    </rPh>
    <phoneticPr fontId="8"/>
  </si>
  <si>
    <t>共同汚水処理施設事業特別会計</t>
    <rPh sb="0" eb="2">
      <t>キョウドウ</t>
    </rPh>
    <rPh sb="2" eb="4">
      <t>オスイ</t>
    </rPh>
    <rPh sb="4" eb="6">
      <t>ショリ</t>
    </rPh>
    <rPh sb="6" eb="8">
      <t>シセツ</t>
    </rPh>
    <rPh sb="8" eb="10">
      <t>ジギョウ</t>
    </rPh>
    <rPh sb="10" eb="12">
      <t>トクベツ</t>
    </rPh>
    <rPh sb="12" eb="14">
      <t>カイケイ</t>
    </rPh>
    <phoneticPr fontId="8"/>
  </si>
  <si>
    <t>農業集落排水事業特別会計</t>
    <rPh sb="0" eb="2">
      <t>ノウギョウ</t>
    </rPh>
    <rPh sb="2" eb="4">
      <t>シュウラク</t>
    </rPh>
    <rPh sb="4" eb="6">
      <t>ハイスイ</t>
    </rPh>
    <rPh sb="6" eb="8">
      <t>ジギョウ</t>
    </rPh>
    <rPh sb="8" eb="10">
      <t>トクベツ</t>
    </rPh>
    <rPh sb="10" eb="12">
      <t>カイケイ</t>
    </rPh>
    <phoneticPr fontId="8"/>
  </si>
  <si>
    <t>工業用水道事業会計</t>
    <phoneticPr fontId="8"/>
  </si>
  <si>
    <t>駐車場事業会計</t>
    <phoneticPr fontId="8"/>
  </si>
  <si>
    <t>モーターボート競走事業会計</t>
    <rPh sb="7" eb="9">
      <t>キョウソウ</t>
    </rPh>
    <rPh sb="9" eb="11">
      <t>ジギョウ</t>
    </rPh>
    <rPh sb="11" eb="13">
      <t>カイケイ</t>
    </rPh>
    <phoneticPr fontId="8"/>
  </si>
  <si>
    <t>投資及び出資金</t>
    <rPh sb="0" eb="3">
      <t>トウシオヨ</t>
    </rPh>
    <rPh sb="4" eb="7">
      <t>シュッシキン</t>
    </rPh>
    <phoneticPr fontId="8"/>
  </si>
  <si>
    <t>森林環境基金</t>
  </si>
  <si>
    <t>国民健康保険事業運営基金</t>
    <rPh sb="0" eb="2">
      <t>コクミン</t>
    </rPh>
    <rPh sb="2" eb="4">
      <t>ケンコウ</t>
    </rPh>
    <rPh sb="4" eb="6">
      <t>ホケン</t>
    </rPh>
    <rPh sb="6" eb="8">
      <t>ジギョウ</t>
    </rPh>
    <rPh sb="8" eb="10">
      <t>ウンエイ</t>
    </rPh>
    <rPh sb="10" eb="12">
      <t>キキン</t>
    </rPh>
    <phoneticPr fontId="3"/>
  </si>
  <si>
    <t>介護保険事業運営基金</t>
    <rPh sb="0" eb="2">
      <t>カイゴ</t>
    </rPh>
    <rPh sb="2" eb="4">
      <t>ホケン</t>
    </rPh>
    <rPh sb="4" eb="6">
      <t>ジギョウ</t>
    </rPh>
    <rPh sb="6" eb="8">
      <t>ウンエイ</t>
    </rPh>
    <rPh sb="8" eb="10">
      <t>キキン</t>
    </rPh>
    <phoneticPr fontId="3"/>
  </si>
  <si>
    <t>市営浄化槽事業基金</t>
    <rPh sb="0" eb="2">
      <t>シエイ</t>
    </rPh>
    <rPh sb="2" eb="5">
      <t>ジョウカソウ</t>
    </rPh>
    <rPh sb="5" eb="7">
      <t>ジギョウ</t>
    </rPh>
    <rPh sb="7" eb="9">
      <t>キキン</t>
    </rPh>
    <phoneticPr fontId="23"/>
  </si>
  <si>
    <t>農業集落排水事業基金</t>
    <rPh sb="0" eb="2">
      <t>ノウギョウ</t>
    </rPh>
    <rPh sb="2" eb="4">
      <t>シュウラク</t>
    </rPh>
    <rPh sb="4" eb="6">
      <t>ハイスイ</t>
    </rPh>
    <rPh sb="6" eb="8">
      <t>ジギョウ</t>
    </rPh>
    <rPh sb="8" eb="10">
      <t>キキン</t>
    </rPh>
    <phoneticPr fontId="3"/>
  </si>
  <si>
    <t>一般会計／福祉資金貸付金</t>
    <rPh sb="0" eb="4">
      <t>イッパンカイケイ</t>
    </rPh>
    <rPh sb="5" eb="7">
      <t>フクシ</t>
    </rPh>
    <rPh sb="7" eb="9">
      <t>シキン</t>
    </rPh>
    <rPh sb="9" eb="12">
      <t>カシツケキン</t>
    </rPh>
    <phoneticPr fontId="4"/>
  </si>
  <si>
    <t>一般会計／奨学資金貸付金</t>
    <rPh sb="0" eb="4">
      <t>イッパンカイケイ</t>
    </rPh>
    <rPh sb="5" eb="7">
      <t>ショウガク</t>
    </rPh>
    <rPh sb="7" eb="9">
      <t>シキン</t>
    </rPh>
    <rPh sb="9" eb="11">
      <t>カシツケ</t>
    </rPh>
    <rPh sb="11" eb="12">
      <t>キン</t>
    </rPh>
    <phoneticPr fontId="9"/>
  </si>
  <si>
    <t>住宅新築資金等貸付事業特別会計／住宅新築資金等貸付金</t>
    <rPh sb="16" eb="18">
      <t>ジュウタク</t>
    </rPh>
    <rPh sb="18" eb="20">
      <t>シンチク</t>
    </rPh>
    <rPh sb="20" eb="22">
      <t>シキン</t>
    </rPh>
    <rPh sb="22" eb="23">
      <t>トウ</t>
    </rPh>
    <rPh sb="23" eb="26">
      <t>カシツケキン</t>
    </rPh>
    <phoneticPr fontId="4"/>
  </si>
  <si>
    <t>一般会計／市民税（個人）</t>
    <rPh sb="0" eb="2">
      <t>イッパン</t>
    </rPh>
    <rPh sb="2" eb="4">
      <t>カイケイ</t>
    </rPh>
    <rPh sb="5" eb="6">
      <t>シ</t>
    </rPh>
    <phoneticPr fontId="4"/>
  </si>
  <si>
    <t>一般会計／市民税（法人）</t>
    <rPh sb="5" eb="6">
      <t>シ</t>
    </rPh>
    <phoneticPr fontId="4"/>
  </si>
  <si>
    <t>一般会計／分担金及び負担金</t>
    <rPh sb="5" eb="8">
      <t>ブンタンキン</t>
    </rPh>
    <rPh sb="8" eb="9">
      <t>オヨ</t>
    </rPh>
    <rPh sb="10" eb="13">
      <t>フタンキン</t>
    </rPh>
    <phoneticPr fontId="6"/>
  </si>
  <si>
    <t>一般会計／使用料及び手数料</t>
    <rPh sb="5" eb="7">
      <t>シヨウ</t>
    </rPh>
    <rPh sb="7" eb="8">
      <t>リョウ</t>
    </rPh>
    <rPh sb="8" eb="9">
      <t>オヨ</t>
    </rPh>
    <rPh sb="10" eb="13">
      <t>テスウリョウ</t>
    </rPh>
    <phoneticPr fontId="6"/>
  </si>
  <si>
    <t>国民健康保険保険事業費納付金（介護納付金分）</t>
    <rPh sb="15" eb="17">
      <t>カイゴ</t>
    </rPh>
    <rPh sb="17" eb="20">
      <t>ノウフキン</t>
    </rPh>
    <rPh sb="19" eb="20">
      <t>キン</t>
    </rPh>
    <phoneticPr fontId="25"/>
  </si>
  <si>
    <t>通所型事業負担金</t>
    <rPh sb="0" eb="2">
      <t>ツウショ</t>
    </rPh>
    <rPh sb="2" eb="3">
      <t>カタ</t>
    </rPh>
    <rPh sb="3" eb="5">
      <t>ジギョウ</t>
    </rPh>
    <rPh sb="5" eb="8">
      <t>フタンキン</t>
    </rPh>
    <phoneticPr fontId="23"/>
  </si>
  <si>
    <t>三重県国民健康保険団体連合会</t>
    <rPh sb="0" eb="3">
      <t>ミエケン</t>
    </rPh>
    <rPh sb="3" eb="5">
      <t>コクミン</t>
    </rPh>
    <rPh sb="5" eb="7">
      <t>ケンコウ</t>
    </rPh>
    <rPh sb="7" eb="9">
      <t>ホケン</t>
    </rPh>
    <rPh sb="9" eb="11">
      <t>ダンタイ</t>
    </rPh>
    <rPh sb="11" eb="14">
      <t>レンゴウカイ</t>
    </rPh>
    <phoneticPr fontId="23"/>
  </si>
  <si>
    <t>第1号訪問・通所・生活支援事業における通所型事業負担金</t>
    <rPh sb="0" eb="1">
      <t>ダイ</t>
    </rPh>
    <rPh sb="2" eb="3">
      <t>ゴウ</t>
    </rPh>
    <rPh sb="3" eb="5">
      <t>ホウモン</t>
    </rPh>
    <rPh sb="6" eb="8">
      <t>ツウショ</t>
    </rPh>
    <rPh sb="9" eb="11">
      <t>セイカツ</t>
    </rPh>
    <rPh sb="11" eb="13">
      <t>シエン</t>
    </rPh>
    <rPh sb="13" eb="15">
      <t>ジギョウ</t>
    </rPh>
    <phoneticPr fontId="25"/>
  </si>
  <si>
    <t>訪問型事業負担金</t>
    <rPh sb="0" eb="2">
      <t>ホウモン</t>
    </rPh>
    <rPh sb="2" eb="3">
      <t>ガタ</t>
    </rPh>
    <rPh sb="3" eb="5">
      <t>ジギョウ</t>
    </rPh>
    <rPh sb="5" eb="8">
      <t>フタンキン</t>
    </rPh>
    <phoneticPr fontId="23"/>
  </si>
  <si>
    <t>三重県後期高齢者医療広域連合保険基盤安定制度負担金</t>
    <rPh sb="16" eb="18">
      <t>キバン</t>
    </rPh>
    <rPh sb="18" eb="20">
      <t>アンテイ</t>
    </rPh>
    <rPh sb="20" eb="22">
      <t>セイド</t>
    </rPh>
    <phoneticPr fontId="25"/>
  </si>
  <si>
    <t>環境性能割交付金</t>
    <rPh sb="0" eb="2">
      <t>カンキョウ</t>
    </rPh>
    <rPh sb="2" eb="4">
      <t>セイノウ</t>
    </rPh>
    <rPh sb="4" eb="5">
      <t>ワリ</t>
    </rPh>
    <rPh sb="5" eb="8">
      <t>コウフキン</t>
    </rPh>
    <phoneticPr fontId="8"/>
  </si>
  <si>
    <t>（令和2年3月31日現在）</t>
  </si>
  <si>
    <t>自　平成31年4月1日</t>
  </si>
  <si>
    <t>至　令和2年3月31日</t>
  </si>
  <si>
    <t>全国漁業信用基金協会三重支所</t>
    <rPh sb="0" eb="2">
      <t>ゼンコク</t>
    </rPh>
    <rPh sb="10" eb="12">
      <t>ミエ</t>
    </rPh>
    <rPh sb="12" eb="14">
      <t>シショ</t>
    </rPh>
    <phoneticPr fontId="20"/>
  </si>
  <si>
    <t>-</t>
    <phoneticPr fontId="8"/>
  </si>
  <si>
    <t>会計：全体会計</t>
    <rPh sb="3" eb="7">
      <t>ゼンタイカイケイ</t>
    </rPh>
    <phoneticPr fontId="8"/>
  </si>
  <si>
    <t>該当なし</t>
    <rPh sb="0" eb="2">
      <t>ガイトウ</t>
    </rPh>
    <phoneticPr fontId="8"/>
  </si>
  <si>
    <t>社会福祉協議会運営事業補助金</t>
    <phoneticPr fontId="8"/>
  </si>
  <si>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</si>
  <si>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</si>
  <si>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企業立地奨励金</t>
    <phoneticPr fontId="8"/>
  </si>
  <si>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</si>
  <si>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</si>
  <si>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</si>
  <si>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多面的機能支払交付金</t>
    <phoneticPr fontId="8"/>
  </si>
  <si>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</si>
  <si>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</si>
  <si>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一般被保険者医療給付費負担金</t>
    <phoneticPr fontId="8"/>
  </si>
  <si>
    <t>保険基盤安定制度負担金</t>
    <phoneticPr fontId="8"/>
  </si>
  <si>
    <t>法人事業税交付金</t>
    <rPh sb="0" eb="5">
      <t>ホウジンジギョウゼイ</t>
    </rPh>
    <rPh sb="5" eb="8">
      <t>コウフキン</t>
    </rPh>
    <phoneticPr fontId="8"/>
  </si>
  <si>
    <t>諸収入</t>
    <rPh sb="0" eb="3">
      <t>ショシュウニュウ</t>
    </rPh>
    <phoneticPr fontId="8"/>
  </si>
  <si>
    <t>地方債（借入先別）の明細</t>
    <phoneticPr fontId="8"/>
  </si>
  <si>
    <t>地方債残高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</si>
  <si>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</si>
  <si>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</si>
  <si>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</si>
  <si>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</si>
  <si>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</si>
  <si>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</si>
  <si>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</si>
  <si>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</si>
  <si>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</si>
  <si>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</si>
  <si>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</si>
  <si>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</si>
  <si>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</si>
  <si>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</si>
  <si>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</si>
  <si>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</si>
  <si>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</si>
  <si>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</si>
  <si>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</si>
  <si>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</si>
  <si>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</si>
  <si>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</si>
  <si>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</si>
  <si>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</si>
  <si>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</si>
  <si>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</si>
  <si>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</si>
  <si>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</si>
  <si>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</si>
  <si>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</si>
  <si>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</si>
  <si>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</si>
  <si>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</si>
  <si>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地方公共団体金融機構</t>
  </si>
  <si>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</si>
  <si>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</si>
  <si>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公益社団法人三重県緑化推進協会</t>
  </si>
  <si>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</si>
  <si>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</si>
  <si>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</si>
  <si>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</si>
  <si>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</si>
  <si>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</si>
  <si>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</si>
  <si>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</si>
  <si>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</si>
  <si>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福岡県平成28年度第4回20年公募公債</t>
    <rPh sb="0" eb="3">
      <t>フクオカケン</t>
    </rPh>
    <rPh sb="3" eb="5">
      <t>ヘイセイ</t>
    </rPh>
    <rPh sb="7" eb="9">
      <t>ネンド</t>
    </rPh>
    <rPh sb="9" eb="10">
      <t>ダイ</t>
    </rPh>
    <rPh sb="11" eb="12">
      <t>カイ</t>
    </rPh>
    <rPh sb="14" eb="15">
      <t>ネン</t>
    </rPh>
    <rPh sb="15" eb="17">
      <t>コウボ</t>
    </rPh>
    <rPh sb="17" eb="19">
      <t>コウサイ</t>
    </rPh>
    <phoneticPr fontId="3"/>
  </si>
  <si>
    <t>名古屋市　20年公募公債</t>
    <rPh sb="0" eb="4">
      <t>ナゴヤシ</t>
    </rPh>
    <rPh sb="7" eb="8">
      <t>ネン</t>
    </rPh>
    <rPh sb="8" eb="10">
      <t>コウボ</t>
    </rPh>
    <rPh sb="10" eb="12">
      <t>コウサイ</t>
    </rPh>
    <phoneticPr fontId="2"/>
  </si>
  <si>
    <t>千葉県　20年公募公債</t>
    <rPh sb="0" eb="3">
      <t>チバケン</t>
    </rPh>
    <phoneticPr fontId="5"/>
  </si>
  <si>
    <t>地方債</t>
    <rPh sb="0" eb="3">
      <t>チホウサイ</t>
    </rPh>
    <phoneticPr fontId="8"/>
  </si>
  <si>
    <t>新型コロナウイルス感染症対策事業基金</t>
  </si>
  <si>
    <t>年度：令和3年度</t>
  </si>
  <si>
    <t>本年度償却額_x000D_
(F)</t>
  </si>
  <si>
    <t>年度：令和3年度</t>
    <phoneticPr fontId="8"/>
  </si>
  <si>
    <t>文化振興基金</t>
    <rPh sb="0" eb="2">
      <t>ブンカ</t>
    </rPh>
    <rPh sb="2" eb="4">
      <t>シンコウ</t>
    </rPh>
    <rPh sb="4" eb="6">
      <t>キキン</t>
    </rPh>
    <phoneticPr fontId="1"/>
  </si>
  <si>
    <t>国際交流推進基金</t>
    <rPh sb="0" eb="2">
      <t>コクサイ</t>
    </rPh>
    <rPh sb="2" eb="4">
      <t>コウリュウ</t>
    </rPh>
    <rPh sb="4" eb="6">
      <t>スイシン</t>
    </rPh>
    <rPh sb="6" eb="8">
      <t>キキン</t>
    </rPh>
    <phoneticPr fontId="1"/>
  </si>
  <si>
    <t>緑化基金</t>
    <rPh sb="0" eb="2">
      <t>リョッカ</t>
    </rPh>
    <rPh sb="2" eb="4">
      <t>キキン</t>
    </rPh>
    <phoneticPr fontId="1"/>
  </si>
  <si>
    <t>まちづくり振興基金</t>
    <rPh sb="5" eb="7">
      <t>シンコウ</t>
    </rPh>
    <rPh sb="7" eb="9">
      <t>キキン</t>
    </rPh>
    <phoneticPr fontId="1"/>
  </si>
  <si>
    <t>ふるさと津かがやき基金</t>
    <rPh sb="4" eb="5">
      <t>ツ</t>
    </rPh>
    <rPh sb="9" eb="11">
      <t>キキン</t>
    </rPh>
    <phoneticPr fontId="1"/>
  </si>
  <si>
    <t>公共施設整備基金</t>
    <rPh sb="0" eb="2">
      <t>コウキョウ</t>
    </rPh>
    <rPh sb="2" eb="4">
      <t>シセツ</t>
    </rPh>
    <rPh sb="4" eb="6">
      <t>セイビ</t>
    </rPh>
    <rPh sb="6" eb="8">
      <t>キキン</t>
    </rPh>
    <phoneticPr fontId="1"/>
  </si>
  <si>
    <t>環境対策推進基金</t>
    <rPh sb="0" eb="2">
      <t>カンキョウ</t>
    </rPh>
    <rPh sb="2" eb="4">
      <t>タイサク</t>
    </rPh>
    <rPh sb="4" eb="6">
      <t>スイシン</t>
    </rPh>
    <rPh sb="6" eb="8">
      <t>キキン</t>
    </rPh>
    <phoneticPr fontId="1"/>
  </si>
  <si>
    <t>過疎地域振興事業基金</t>
    <rPh sb="0" eb="2">
      <t>カソ</t>
    </rPh>
    <rPh sb="2" eb="4">
      <t>チイキ</t>
    </rPh>
    <rPh sb="4" eb="6">
      <t>シンコウ</t>
    </rPh>
    <rPh sb="6" eb="8">
      <t>ジギョウ</t>
    </rPh>
    <rPh sb="8" eb="10">
      <t>キキン</t>
    </rPh>
    <phoneticPr fontId="1"/>
  </si>
  <si>
    <t>住宅新築資金等貸付事業基金</t>
    <rPh sb="0" eb="2">
      <t>ジュウタク</t>
    </rPh>
    <rPh sb="2" eb="4">
      <t>シンチク</t>
    </rPh>
    <rPh sb="4" eb="6">
      <t>シキン</t>
    </rPh>
    <rPh sb="6" eb="7">
      <t>トウ</t>
    </rPh>
    <rPh sb="7" eb="9">
      <t>カシツケ</t>
    </rPh>
    <rPh sb="9" eb="11">
      <t>ジギョウ</t>
    </rPh>
    <rPh sb="11" eb="13">
      <t>キキン</t>
    </rPh>
    <phoneticPr fontId="1"/>
  </si>
  <si>
    <t>年度：令和３年度</t>
    <phoneticPr fontId="8"/>
  </si>
  <si>
    <t>一般会計／災害援護資金貸付金</t>
    <rPh sb="0" eb="4">
      <t>イッパンカイケイ</t>
    </rPh>
    <phoneticPr fontId="8"/>
  </si>
  <si>
    <t>一般会計／市民税（個人）</t>
    <rPh sb="0" eb="2">
      <t>イッパン</t>
    </rPh>
    <rPh sb="2" eb="4">
      <t>カイケイ</t>
    </rPh>
    <rPh sb="5" eb="6">
      <t>シ</t>
    </rPh>
    <phoneticPr fontId="6"/>
  </si>
  <si>
    <t>一般会計／市民税（法人）</t>
    <rPh sb="5" eb="6">
      <t>シ</t>
    </rPh>
    <phoneticPr fontId="6"/>
  </si>
  <si>
    <t>一般会計／分担金及び負担金</t>
    <rPh sb="5" eb="8">
      <t>ブンタンキン</t>
    </rPh>
    <rPh sb="8" eb="9">
      <t>オヨ</t>
    </rPh>
    <rPh sb="10" eb="13">
      <t>フタンキン</t>
    </rPh>
    <phoneticPr fontId="8"/>
  </si>
  <si>
    <t>一般会計／使用料及び手数料</t>
    <rPh sb="5" eb="7">
      <t>シヨウ</t>
    </rPh>
    <rPh sb="7" eb="8">
      <t>リョウ</t>
    </rPh>
    <rPh sb="8" eb="9">
      <t>オヨ</t>
    </rPh>
    <rPh sb="10" eb="13">
      <t>テスウリョウ</t>
    </rPh>
    <phoneticPr fontId="8"/>
  </si>
  <si>
    <t>一般会計／財産運用収入</t>
    <rPh sb="5" eb="7">
      <t>ザイサン</t>
    </rPh>
    <rPh sb="7" eb="9">
      <t>ウンヨウ</t>
    </rPh>
    <rPh sb="9" eb="11">
      <t>シュウニュウ</t>
    </rPh>
    <phoneticPr fontId="28"/>
  </si>
  <si>
    <t>一般会計／諸収入（雑入）</t>
    <rPh sb="5" eb="8">
      <t>ショシュウニュウ</t>
    </rPh>
    <rPh sb="9" eb="11">
      <t>ザツニュウ</t>
    </rPh>
    <phoneticPr fontId="9"/>
  </si>
  <si>
    <t>一般会計／諸収入（雑入）</t>
    <rPh sb="5" eb="8">
      <t>ショシュウニュウ</t>
    </rPh>
    <rPh sb="9" eb="11">
      <t>ザツニュウ</t>
    </rPh>
    <phoneticPr fontId="28"/>
  </si>
  <si>
    <t>介護保険特別会計/保険料</t>
    <rPh sb="0" eb="2">
      <t>カイゴ</t>
    </rPh>
    <rPh sb="2" eb="4">
      <t>ホケン</t>
    </rPh>
    <rPh sb="4" eb="6">
      <t>トクベツ</t>
    </rPh>
    <rPh sb="6" eb="8">
      <t>カイケイ</t>
    </rPh>
    <rPh sb="9" eb="12">
      <t>ホケンリョウ</t>
    </rPh>
    <phoneticPr fontId="8"/>
  </si>
  <si>
    <t>介護保険特別会計/雑入</t>
    <rPh sb="0" eb="2">
      <t>カイゴ</t>
    </rPh>
    <rPh sb="2" eb="4">
      <t>ホケン</t>
    </rPh>
    <rPh sb="4" eb="6">
      <t>トクベツ</t>
    </rPh>
    <rPh sb="6" eb="8">
      <t>カイケイ</t>
    </rPh>
    <rPh sb="9" eb="11">
      <t>ザツニュウ</t>
    </rPh>
    <phoneticPr fontId="8"/>
  </si>
  <si>
    <t>民間保育所等施設整備費補助金</t>
  </si>
  <si>
    <t>保育所</t>
    <rPh sb="0" eb="2">
      <t>ホイク</t>
    </rPh>
    <rPh sb="2" eb="3">
      <t>ショ</t>
    </rPh>
    <phoneticPr fontId="22"/>
  </si>
  <si>
    <t>畜産施設等整備事業費補助金</t>
  </si>
  <si>
    <t>津商工会議所等事業補助金</t>
  </si>
  <si>
    <t>商工会等</t>
    <rPh sb="0" eb="3">
      <t>ショウコウカイ</t>
    </rPh>
    <rPh sb="3" eb="4">
      <t>トウ</t>
    </rPh>
    <phoneticPr fontId="8"/>
  </si>
  <si>
    <t>国庫支出金</t>
    <rPh sb="0" eb="2">
      <t>コッコ</t>
    </rPh>
    <rPh sb="2" eb="5">
      <t>シシュツキン</t>
    </rPh>
    <phoneticPr fontId="8"/>
  </si>
  <si>
    <t>　その他</t>
    <phoneticPr fontId="8"/>
  </si>
  <si>
    <t>　建設仮勘定</t>
    <phoneticPr fontId="8"/>
  </si>
  <si>
    <t>（単位：百万円）</t>
  </si>
  <si>
    <t>(単位：百万円)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</si>
</sst>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
    <numFmt numFmtId="178" formatCode="#,##0,,"/>
  </numFmts>
  <fonts count="3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sz val="11"/>
      <color rgb="FF9C0006"/>
      <name val="游ゴシック"/>
      <family val="2"/>
      <charset val="128"/>
      <scheme val="minor"/>
    </font>
    <font>
      <sz val="11"/>
      <color rgb="FF9C5700"/>
      <name val="游ゴシック"/>
      <family val="2"/>
      <charset val="128"/>
      <scheme val="minor"/>
    </font>
    <font>
      <b/>
      <sz val="11"/>
      <color theme="1"/>
      <name val="游ゴシック"/>
      <family val="3"/>
      <charset val="128"/>
      <scheme val="minor"/>
    </font>
    <font>
      <b/>
      <sz val="9"/>
      <color theme="1"/>
      <name val="ＭＳ Ｐゴシック"/>
      <family val="3"/>
      <charset val="128"/>
    </font>
    <font>
      <b/>
      <sz val="11"/>
      <color rgb="FF3F3F3F"/>
      <name val="游ゴシック"/>
      <family val="2"/>
      <charset val="128"/>
      <scheme val="minor"/>
    </font>
    <font>
      <sz val="9"/>
      <color rgb="FFFF0000"/>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s>
  <cellStyleXfs count="3">
    <xf numFmtId="0" fontId="0" fillId="0" borderId="0"/>
    <xf numFmtId="9" fontId="11" fillId="0" borderId="0" applyFont="0" applyFill="0" applyBorder="0" applyAlignment="0" applyProtection="0">
      <alignment vertical="center"/>
    </xf>
    <xf numFmtId="38" fontId="3" fillId="0" borderId="0" applyFont="0" applyFill="0" applyBorder="0" applyAlignment="0" applyProtection="0">
      <alignment vertical="center"/>
    </xf>
  </cellStyleXfs>
  <cellXfs count="154">
    <xf numFmtId="0" fontId="0" fillId="0" borderId="0" xfId="0"/>
    <xf numFmtId="3" fontId="7" fillId="0" borderId="0" xfId="0" applyNumberFormat="1" applyFont="1"/>
    <xf numFmtId="0" fontId="0" fillId="0" borderId="1" xfId="0" applyBorder="1" applyAlignment="1">
      <alignment vertical="center"/>
    </xf>
    <xf numFmtId="0" fontId="10"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3"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2" fillId="0" borderId="9" xfId="0" applyFont="1" applyBorder="1"/>
    <xf numFmtId="3" fontId="18" fillId="0" borderId="0" xfId="0" applyNumberFormat="1" applyFont="1"/>
    <xf numFmtId="3" fontId="18" fillId="0" borderId="0" xfId="0" applyNumberFormat="1" applyFont="1" applyAlignment="1">
      <alignment horizontal="right"/>
    </xf>
    <xf numFmtId="3" fontId="20" fillId="0" borderId="1" xfId="0" applyNumberFormat="1" applyFont="1" applyBorder="1" applyAlignment="1">
      <alignment horizontal="left" vertical="center"/>
    </xf>
    <xf numFmtId="3" fontId="20" fillId="0" borderId="0" xfId="0" applyNumberFormat="1" applyFont="1"/>
    <xf numFmtId="3" fontId="18" fillId="0" borderId="0" xfId="0" applyNumberFormat="1" applyFont="1" applyAlignment="1">
      <alignment horizontal="right"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0" xfId="0" applyNumberFormat="1"/>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2" fillId="0" borderId="0" xfId="0" applyFont="1"/>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16" fillId="0" borderId="8" xfId="0" applyFont="1" applyBorder="1" applyAlignment="1">
      <alignment horizontal="left" vertical="center"/>
    </xf>
    <xf numFmtId="3" fontId="16" fillId="0" borderId="8" xfId="0" applyNumberFormat="1" applyFont="1" applyBorder="1" applyAlignment="1">
      <alignment horizontal="right"/>
    </xf>
    <xf numFmtId="0" fontId="16" fillId="0" borderId="8" xfId="0" applyFont="1" applyBorder="1"/>
    <xf numFmtId="0" fontId="13" fillId="2" borderId="1" xfId="0" applyFont="1" applyFill="1" applyBorder="1" applyAlignment="1">
      <alignment horizontal="center" vertical="center"/>
    </xf>
    <xf numFmtId="3" fontId="18" fillId="0" borderId="0" xfId="0" applyNumberFormat="1" applyFont="1" applyAlignment="1">
      <alignment vertical="center"/>
    </xf>
    <xf numFmtId="37" fontId="20" fillId="0" borderId="1" xfId="0" applyNumberFormat="1" applyFont="1" applyBorder="1" applyAlignment="1">
      <alignment horizontal="right" vertical="center"/>
    </xf>
    <xf numFmtId="3" fontId="26" fillId="0" borderId="0" xfId="0" applyNumberFormat="1" applyFont="1"/>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right" vertical="center"/>
    </xf>
    <xf numFmtId="3" fontId="20" fillId="0" borderId="1" xfId="0" applyNumberFormat="1" applyFont="1" applyBorder="1" applyAlignment="1">
      <alignment horizontal="center" vertical="center"/>
    </xf>
    <xf numFmtId="3" fontId="20" fillId="0" borderId="7" xfId="0" applyNumberFormat="1" applyFont="1" applyBorder="1" applyAlignment="1">
      <alignment horizontal="right" vertical="center"/>
    </xf>
    <xf numFmtId="37" fontId="20" fillId="0" borderId="7" xfId="0" applyNumberFormat="1" applyFont="1" applyBorder="1" applyAlignment="1">
      <alignment horizontal="right" vertical="center"/>
    </xf>
    <xf numFmtId="9" fontId="20" fillId="0" borderId="1" xfId="1" applyFont="1" applyBorder="1" applyAlignment="1">
      <alignment horizontal="right" vertical="center"/>
    </xf>
    <xf numFmtId="10" fontId="20" fillId="0" borderId="1" xfId="0" applyNumberFormat="1" applyFont="1" applyBorder="1" applyAlignment="1">
      <alignment horizontal="right" vertical="center"/>
    </xf>
    <xf numFmtId="3" fontId="20" fillId="0" borderId="2" xfId="0" applyNumberFormat="1" applyFont="1" applyBorder="1" applyAlignment="1">
      <alignment horizontal="center" vertical="center"/>
    </xf>
    <xf numFmtId="37" fontId="20" fillId="0" borderId="2" xfId="0" applyNumberFormat="1" applyFont="1" applyBorder="1" applyAlignment="1">
      <alignment horizontal="right" vertical="center"/>
    </xf>
    <xf numFmtId="3" fontId="20" fillId="0" borderId="10" xfId="0" applyNumberFormat="1" applyFont="1" applyBorder="1" applyAlignment="1">
      <alignment horizontal="left" vertical="center"/>
    </xf>
    <xf numFmtId="3" fontId="20" fillId="2" borderId="6" xfId="0" applyNumberFormat="1" applyFont="1" applyFill="1" applyBorder="1" applyAlignment="1">
      <alignment horizontal="center" vertical="center"/>
    </xf>
    <xf numFmtId="176" fontId="20" fillId="0" borderId="1" xfId="0" applyNumberFormat="1" applyFont="1" applyBorder="1" applyAlignment="1">
      <alignment horizontal="left" vertical="center"/>
    </xf>
    <xf numFmtId="176" fontId="20" fillId="0" borderId="1" xfId="0" applyNumberFormat="1" applyFont="1" applyBorder="1" applyAlignment="1">
      <alignment horizontal="center" vertical="center"/>
    </xf>
    <xf numFmtId="3" fontId="20" fillId="2" borderId="6" xfId="0" applyNumberFormat="1" applyFont="1" applyFill="1" applyBorder="1" applyAlignment="1">
      <alignment horizontal="center" vertical="center" wrapText="1"/>
    </xf>
    <xf numFmtId="3" fontId="20" fillId="0" borderId="7"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12" fillId="0" borderId="0" xfId="0" applyNumberFormat="1" applyFont="1"/>
    <xf numFmtId="3" fontId="15" fillId="0" borderId="0" xfId="0" applyNumberFormat="1" applyFont="1"/>
    <xf numFmtId="3" fontId="15" fillId="0" borderId="0" xfId="0" applyNumberFormat="1" applyFont="1" applyAlignment="1">
      <alignment horizontal="right"/>
    </xf>
    <xf numFmtId="3" fontId="27" fillId="2" borderId="1" xfId="0" applyNumberFormat="1" applyFont="1" applyFill="1" applyBorder="1" applyAlignment="1">
      <alignment horizontal="center" vertical="center"/>
    </xf>
    <xf numFmtId="3" fontId="27" fillId="2" borderId="1" xfId="0" applyNumberFormat="1" applyFont="1" applyFill="1" applyBorder="1" applyAlignment="1">
      <alignment horizontal="center" vertical="center" wrapText="1"/>
    </xf>
    <xf numFmtId="3" fontId="12" fillId="0" borderId="1" xfId="0" applyNumberFormat="1" applyFont="1" applyBorder="1" applyAlignment="1">
      <alignment horizontal="left" vertical="center"/>
    </xf>
    <xf numFmtId="10" fontId="20" fillId="0" borderId="1" xfId="1" applyNumberFormat="1" applyFont="1" applyFill="1" applyBorder="1" applyAlignment="1">
      <alignment horizontal="right" vertical="center"/>
    </xf>
    <xf numFmtId="3" fontId="12" fillId="0" borderId="6" xfId="0" applyNumberFormat="1" applyFont="1" applyBorder="1" applyAlignment="1">
      <alignment horizontal="center" vertical="center"/>
    </xf>
    <xf numFmtId="3" fontId="20" fillId="2" borderId="4" xfId="0" applyNumberFormat="1" applyFont="1" applyFill="1" applyBorder="1" applyAlignment="1">
      <alignment horizontal="center" vertical="center"/>
    </xf>
    <xf numFmtId="3" fontId="20" fillId="2" borderId="5" xfId="0" applyNumberFormat="1" applyFont="1" applyFill="1" applyBorder="1" applyAlignment="1">
      <alignment horizontal="center" vertical="center"/>
    </xf>
    <xf numFmtId="3" fontId="21" fillId="0" borderId="6" xfId="0" applyNumberFormat="1" applyFont="1" applyBorder="1" applyAlignment="1">
      <alignment vertical="center"/>
    </xf>
    <xf numFmtId="3" fontId="21" fillId="0" borderId="6" xfId="0" applyNumberFormat="1" applyFont="1" applyBorder="1" applyAlignment="1">
      <alignment horizontal="center" vertical="center"/>
    </xf>
    <xf numFmtId="3" fontId="20" fillId="0" borderId="20" xfId="0" applyNumberFormat="1" applyFont="1" applyBorder="1" applyAlignment="1">
      <alignment horizontal="center" vertical="center"/>
    </xf>
    <xf numFmtId="3" fontId="20" fillId="0" borderId="22" xfId="0" applyNumberFormat="1" applyFont="1" applyBorder="1" applyAlignment="1">
      <alignment horizontal="right" vertical="center"/>
    </xf>
    <xf numFmtId="3" fontId="20" fillId="0" borderId="21" xfId="0" applyNumberFormat="1" applyFont="1" applyBorder="1" applyAlignment="1">
      <alignment horizontal="right" vertical="center"/>
    </xf>
    <xf numFmtId="3" fontId="20" fillId="0" borderId="5" xfId="0" applyNumberFormat="1" applyFont="1" applyBorder="1" applyAlignment="1">
      <alignment horizontal="right" vertical="center"/>
    </xf>
    <xf numFmtId="9" fontId="20" fillId="0" borderId="1" xfId="1" applyFont="1" applyFill="1" applyBorder="1" applyAlignment="1">
      <alignment horizontal="right" vertical="center"/>
    </xf>
    <xf numFmtId="9" fontId="20" fillId="0" borderId="1" xfId="0" applyNumberFormat="1" applyFont="1" applyBorder="1" applyAlignment="1">
      <alignment horizontal="center" vertical="center"/>
    </xf>
    <xf numFmtId="177" fontId="20" fillId="0" borderId="0" xfId="0" applyNumberFormat="1" applyFont="1"/>
    <xf numFmtId="178" fontId="12" fillId="0" borderId="1" xfId="0" applyNumberFormat="1" applyFont="1" applyBorder="1" applyAlignment="1">
      <alignment horizontal="right" vertical="center"/>
    </xf>
    <xf numFmtId="178" fontId="20" fillId="0" borderId="1" xfId="0" applyNumberFormat="1" applyFont="1" applyBorder="1" applyAlignment="1">
      <alignment horizontal="right" vertical="center"/>
    </xf>
    <xf numFmtId="178" fontId="20" fillId="0" borderId="1" xfId="0" applyNumberFormat="1" applyFont="1" applyBorder="1" applyAlignment="1">
      <alignment horizontal="center" vertical="center"/>
    </xf>
    <xf numFmtId="178" fontId="20" fillId="0" borderId="7" xfId="0" applyNumberFormat="1" applyFont="1" applyBorder="1" applyAlignment="1">
      <alignment horizontal="right" vertical="center"/>
    </xf>
    <xf numFmtId="178" fontId="30" fillId="0" borderId="1" xfId="0" applyNumberFormat="1" applyFont="1" applyBorder="1" applyAlignment="1">
      <alignment horizontal="right" vertical="center"/>
    </xf>
    <xf numFmtId="178" fontId="20" fillId="0" borderId="0" xfId="0" applyNumberFormat="1" applyFont="1"/>
    <xf numFmtId="178" fontId="29" fillId="0" borderId="1" xfId="0" applyNumberFormat="1" applyFont="1" applyBorder="1" applyAlignment="1">
      <alignment horizontal="right" vertical="center"/>
    </xf>
    <xf numFmtId="178" fontId="20" fillId="0" borderId="2" xfId="0" applyNumberFormat="1" applyFont="1" applyBorder="1" applyAlignment="1">
      <alignment horizontal="right" vertical="center"/>
    </xf>
    <xf numFmtId="178" fontId="20" fillId="0" borderId="11" xfId="0" applyNumberFormat="1" applyFont="1" applyBorder="1" applyAlignment="1">
      <alignment horizontal="right" vertical="center"/>
    </xf>
    <xf numFmtId="178" fontId="20" fillId="0" borderId="10" xfId="0" applyNumberFormat="1" applyFont="1" applyBorder="1" applyAlignment="1">
      <alignment horizontal="right" vertical="center"/>
    </xf>
    <xf numFmtId="178" fontId="20" fillId="0" borderId="6" xfId="0" applyNumberFormat="1" applyFont="1" applyBorder="1" applyAlignment="1">
      <alignment horizontal="right" vertical="center"/>
    </xf>
    <xf numFmtId="178" fontId="20" fillId="0" borderId="21" xfId="0" applyNumberFormat="1" applyFont="1" applyBorder="1" applyAlignment="1">
      <alignment horizontal="right" vertical="center"/>
    </xf>
    <xf numFmtId="178" fontId="20" fillId="0" borderId="3" xfId="0" applyNumberFormat="1" applyFont="1" applyBorder="1" applyAlignment="1">
      <alignment horizontal="right" vertical="center"/>
    </xf>
    <xf numFmtId="178" fontId="20" fillId="0" borderId="5" xfId="0" applyNumberFormat="1" applyFont="1" applyBorder="1" applyAlignment="1">
      <alignment horizontal="right" vertical="center"/>
    </xf>
    <xf numFmtId="178" fontId="20" fillId="0" borderId="1" xfId="0" applyNumberFormat="1" applyFont="1" applyBorder="1" applyAlignment="1">
      <alignment vertical="center"/>
    </xf>
    <xf numFmtId="178" fontId="22" fillId="0" borderId="1" xfId="0" applyNumberFormat="1" applyFont="1" applyBorder="1" applyAlignment="1">
      <alignment horizontal="right" vertical="center"/>
    </xf>
    <xf numFmtId="3" fontId="14" fillId="0" borderId="0" xfId="0" applyNumberFormat="1" applyFont="1" applyAlignment="1">
      <alignment horizontal="center"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xf>
    <xf numFmtId="3" fontId="20" fillId="2" borderId="21"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11" xfId="0" applyNumberFormat="1" applyFont="1" applyBorder="1" applyAlignment="1">
      <alignment horizontal="center" vertical="center" wrapText="1"/>
    </xf>
    <xf numFmtId="3" fontId="20" fillId="0" borderId="1" xfId="0" applyNumberFormat="1" applyFont="1" applyBorder="1" applyAlignment="1">
      <alignment vertical="center"/>
    </xf>
    <xf numFmtId="3" fontId="20" fillId="0" borderId="2" xfId="0" applyNumberFormat="1" applyFont="1" applyBorder="1" applyAlignment="1">
      <alignment vertical="center"/>
    </xf>
    <xf numFmtId="3" fontId="20" fillId="0" borderId="11" xfId="0" applyNumberFormat="1" applyFont="1" applyBorder="1" applyAlignment="1">
      <alignment horizontal="center"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1" xfId="0" applyNumberFormat="1" applyFont="1" applyBorder="1" applyAlignment="1">
      <alignment horizontal="center" vertical="center" wrapText="1"/>
    </xf>
    <xf numFmtId="3" fontId="20" fillId="0" borderId="2" xfId="0" applyNumberFormat="1" applyFont="1" applyBorder="1" applyAlignment="1">
      <alignment horizontal="center" vertical="center"/>
    </xf>
    <xf numFmtId="3" fontId="20" fillId="0" borderId="3" xfId="0" applyNumberFormat="1" applyFont="1" applyBorder="1" applyAlignment="1">
      <alignment horizontal="left" vertical="center"/>
    </xf>
    <xf numFmtId="3" fontId="20" fillId="0" borderId="5" xfId="0" applyNumberFormat="1" applyFont="1" applyBorder="1" applyAlignment="1">
      <alignment horizontal="left" vertical="center"/>
    </xf>
    <xf numFmtId="3" fontId="20" fillId="0" borderId="3"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17" fillId="0" borderId="0" xfId="0" applyNumberFormat="1" applyFont="1" applyAlignment="1">
      <alignment horizontal="center" vertical="center"/>
    </xf>
    <xf numFmtId="3" fontId="18" fillId="0" borderId="0" xfId="0" applyNumberFormat="1" applyFont="1" applyAlignment="1">
      <alignment vertical="center"/>
    </xf>
    <xf numFmtId="3" fontId="21" fillId="2" borderId="6" xfId="0" applyNumberFormat="1" applyFont="1" applyFill="1" applyBorder="1" applyAlignment="1">
      <alignment horizontal="center" vertical="center"/>
    </xf>
    <xf numFmtId="3" fontId="21" fillId="0" borderId="12"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2" xfId="0" applyNumberFormat="1" applyFont="1" applyBorder="1" applyAlignment="1">
      <alignment vertical="center"/>
    </xf>
    <xf numFmtId="0" fontId="14" fillId="0" borderId="0" xfId="0" applyFont="1" applyAlignment="1">
      <alignment horizontal="center" vertical="center"/>
    </xf>
    <xf numFmtId="0" fontId="12" fillId="0" borderId="0" xfId="0" applyFont="1"/>
    <xf numFmtId="0" fontId="15" fillId="0" borderId="0" xfId="0" applyFont="1" applyAlignment="1">
      <alignment horizontal="center" vertical="center"/>
    </xf>
    <xf numFmtId="0" fontId="16" fillId="0" borderId="8" xfId="0" applyFont="1" applyBorder="1" applyAlignment="1">
      <alignment horizontal="left" vertical="center"/>
    </xf>
    <xf numFmtId="3" fontId="16" fillId="0" borderId="8" xfId="0" applyNumberFormat="1" applyFont="1" applyBorder="1" applyAlignment="1">
      <alignment horizontal="right"/>
    </xf>
    <xf numFmtId="0" fontId="16" fillId="0" borderId="8" xfId="0" applyFont="1" applyBorder="1"/>
    <xf numFmtId="0" fontId="13" fillId="2" borderId="1" xfId="0" applyFont="1" applyFill="1" applyBorder="1" applyAlignment="1">
      <alignment horizontal="center" vertical="center"/>
    </xf>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0" fontId="0" fillId="3" borderId="1" xfId="0" applyFill="1" applyBorder="1" applyAlignment="1">
      <alignment horizontal="center" vertical="center"/>
    </xf>
  </cellXfs>
  <cellStyles count="3">
    <cellStyle name="パーセント" xfId="1" builtinId="5"/>
    <cellStyle name="桁区切り 6" xfId="2" xr:uid="{00000000-0005-0000-0000-000002000000}"/>
    <cellStyle name="標準"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shi\AppData\Local\Temp\Temp1_&#38468;&#23646;&#26126;&#32048;&#26360;&#65288;&#36861;&#35352;&#12539;&#20462;&#27491;&#24460;&#65289;.zip\&#38468;&#23646;&#26126;&#32048;&#26360;&#65288;&#36861;&#35352;&#12539;&#20462;&#27491;&#24460;&#65289;\&#12304;R2&#27941;&#24066;&#12305;&#38468;&#23646;&#26126;&#32048;&#26360;_&#19968;&#33324;&#20250;&#35336;&#31561;&#65288;&#20870;&#21336;&#20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①有形固定資産の明細"/>
      <sheetName val="1.(1)②有形固定資産に係る行政目的別の明細"/>
      <sheetName val="1.(1)③投資及び出資金の明細"/>
      <sheetName val="1.(1)④基金の明細"/>
      <sheetName val="1.(1)⑤貸付金の明細"/>
      <sheetName val="1.(1)⑥長期延滞債権の明細"/>
      <sheetName val="1.(1)⑦未収金の明細"/>
      <sheetName val="1.(2)①地方債（借入先別）の明細"/>
      <sheetName val="1.(2)②地方債（利率別）の明細"/>
      <sheetName val="1.(2)③地方債（返済期間別）の明細"/>
      <sheetName val="1.(2)④特定の契約条項が付された地方債の概要"/>
      <sheetName val="1.(2)⑤引当金の明細"/>
      <sheetName val="2.(1)補助金等の明細"/>
      <sheetName val="3.(1)財源の明細"/>
      <sheetName val="3.(2)財源情報の明細"/>
      <sheetName val="4.(1)資金の明細"/>
      <sheetName val="貸借対照表(BS)"/>
      <sheetName val="行政コスト計算書(PL)"/>
      <sheetName val="純資産変動計算書(NW)"/>
      <sheetName val="資金収支計算書(CF)"/>
      <sheetName val="チェック"/>
    </sheetNames>
    <sheetDataSet>
      <sheetData sheetId="0"/>
      <sheetData sheetId="1"/>
      <sheetData sheetId="2">
        <row r="7">
          <cell r="A7" t="str">
            <v>銘柄名</v>
          </cell>
          <cell r="B7" t="str">
            <v>株数・口数など_x000D_
(A)</v>
          </cell>
          <cell r="C7" t="str">
            <v>時価単価_x000D_
(B)</v>
          </cell>
          <cell r="D7" t="str">
            <v>貸借対照表計上額_x000D_
(A) X (B)_x000D_
(C)</v>
          </cell>
          <cell r="E7" t="str">
            <v>取得単価_x000D_
(D)</v>
          </cell>
          <cell r="F7" t="str">
            <v>取得原価_x000D_
(A) X (D)_x000D_
(E)</v>
          </cell>
          <cell r="G7" t="str">
            <v>評価差額_x000D_
(C) - (E)_x000D_
(F)</v>
          </cell>
          <cell r="H7" t="str">
            <v>(参考)財産に関する_x000D_
調書記載額</v>
          </cell>
        </row>
        <row r="10">
          <cell r="A10" t="str">
            <v>合計</v>
          </cell>
        </row>
        <row r="13">
          <cell r="A13" t="str">
            <v>相手先名</v>
          </cell>
          <cell r="B13" t="str">
            <v>出資金額_x000D_
(貸借対照表計上額)_x000D_
(A)</v>
          </cell>
          <cell r="C13" t="str">
            <v>資産_x000D_
(B)</v>
          </cell>
          <cell r="D13" t="str">
            <v>負債_x000D_
(C)</v>
          </cell>
          <cell r="E13" t="str">
            <v>純資産額_x000D_
(B) - (C)_x000D_
(D)</v>
          </cell>
          <cell r="F13" t="str">
            <v>資本金_x000D_
(E)</v>
          </cell>
          <cell r="G13" t="str">
            <v>出資割合(%)_x000D_
(A) / (E)_x000D_
(F)</v>
          </cell>
          <cell r="H13" t="str">
            <v>実質価額_x000D_
(D) X (F)_x000D_
(G)</v>
          </cell>
          <cell r="I13" t="str">
            <v>投資損失引当金_x000D_
計上額_x000D_
(H)</v>
          </cell>
          <cell r="J13" t="str">
            <v>(参考)財産に関する_x000D_
調書記載額</v>
          </cell>
        </row>
        <row r="14">
          <cell r="A14" t="str">
            <v>株式会社津センターパレス</v>
          </cell>
          <cell r="B14">
            <v>351000000</v>
          </cell>
          <cell r="C14">
            <v>2782185758</v>
          </cell>
          <cell r="D14">
            <v>1224901114</v>
          </cell>
          <cell r="E14">
            <v>1557284644</v>
          </cell>
          <cell r="F14">
            <v>1321000000</v>
          </cell>
          <cell r="G14">
            <v>0.26570779712339138</v>
          </cell>
          <cell r="H14">
            <v>413782672.25132477</v>
          </cell>
          <cell r="I14" t="str">
            <v>-</v>
          </cell>
          <cell r="J14">
            <v>351000000</v>
          </cell>
        </row>
        <row r="15">
          <cell r="A15" t="str">
            <v>株式会社伊勢湾ヘリポート</v>
          </cell>
          <cell r="B15">
            <v>51900000</v>
          </cell>
          <cell r="C15">
            <v>132496051</v>
          </cell>
          <cell r="D15">
            <v>3760092</v>
          </cell>
          <cell r="E15">
            <v>128735959</v>
          </cell>
          <cell r="F15">
            <v>96300000</v>
          </cell>
          <cell r="G15">
            <v>0.5389408099688473</v>
          </cell>
          <cell r="H15">
            <v>69381062.015576318</v>
          </cell>
          <cell r="I15" t="str">
            <v>-</v>
          </cell>
          <cell r="J15">
            <v>51900000</v>
          </cell>
        </row>
        <row r="16">
          <cell r="A16" t="str">
            <v>株式会社津サイエンスプラザ</v>
          </cell>
          <cell r="B16">
            <v>520000000</v>
          </cell>
          <cell r="C16">
            <v>1470381600</v>
          </cell>
          <cell r="D16">
            <v>42158600</v>
          </cell>
          <cell r="E16">
            <v>1428223000</v>
          </cell>
          <cell r="F16">
            <v>1568000000</v>
          </cell>
          <cell r="G16">
            <v>0.33163265306122447</v>
          </cell>
          <cell r="H16">
            <v>473645382.65306121</v>
          </cell>
          <cell r="I16" t="str">
            <v>-</v>
          </cell>
          <cell r="J16">
            <v>520000000</v>
          </cell>
        </row>
        <row r="17">
          <cell r="A17" t="str">
            <v>津駅前都市開発株式会社</v>
          </cell>
          <cell r="B17">
            <v>120000000</v>
          </cell>
          <cell r="C17">
            <v>3178020076</v>
          </cell>
          <cell r="D17">
            <v>1263612167</v>
          </cell>
          <cell r="E17">
            <v>1914407909</v>
          </cell>
          <cell r="F17">
            <v>300000000</v>
          </cell>
          <cell r="G17">
            <v>0.4</v>
          </cell>
          <cell r="H17">
            <v>765763163.60000002</v>
          </cell>
          <cell r="I17" t="str">
            <v>-</v>
          </cell>
          <cell r="J17">
            <v>120000000</v>
          </cell>
        </row>
        <row r="18">
          <cell r="A18" t="str">
            <v>株式会社まちづくり津夢時風</v>
          </cell>
          <cell r="B18">
            <v>14900000</v>
          </cell>
          <cell r="C18">
            <v>36099074</v>
          </cell>
          <cell r="D18">
            <v>1774336</v>
          </cell>
          <cell r="E18">
            <v>34324738</v>
          </cell>
          <cell r="F18">
            <v>30000000</v>
          </cell>
          <cell r="G18">
            <v>0.49666666666666665</v>
          </cell>
          <cell r="H18">
            <v>17047953.206666667</v>
          </cell>
          <cell r="I18" t="str">
            <v>-</v>
          </cell>
          <cell r="J18">
            <v>14900000</v>
          </cell>
        </row>
        <row r="19">
          <cell r="A19" t="str">
            <v>青山高原保健休養地管理株式会社</v>
          </cell>
          <cell r="B19">
            <v>19670000</v>
          </cell>
          <cell r="C19">
            <v>57392986</v>
          </cell>
          <cell r="D19">
            <v>907312</v>
          </cell>
          <cell r="E19">
            <v>56485674</v>
          </cell>
          <cell r="F19">
            <v>36500000</v>
          </cell>
          <cell r="G19">
            <v>0.53890410958904111</v>
          </cell>
          <cell r="H19">
            <v>30440361.851506852</v>
          </cell>
          <cell r="I19" t="str">
            <v>-</v>
          </cell>
          <cell r="J19">
            <v>19670000</v>
          </cell>
        </row>
        <row r="20">
          <cell r="A20" t="str">
            <v>津市土地開発公社</v>
          </cell>
          <cell r="B20">
            <v>10000000</v>
          </cell>
          <cell r="C20">
            <v>2919341441</v>
          </cell>
          <cell r="D20">
            <v>1236035497</v>
          </cell>
          <cell r="E20">
            <v>1683305944</v>
          </cell>
          <cell r="F20">
            <v>10000000</v>
          </cell>
          <cell r="G20">
            <v>1</v>
          </cell>
          <cell r="H20">
            <v>1683305944</v>
          </cell>
          <cell r="I20" t="str">
            <v>-</v>
          </cell>
          <cell r="J20">
            <v>10000000</v>
          </cell>
        </row>
        <row r="21">
          <cell r="A21" t="str">
            <v>公益財団法人津市社会教育振興会</v>
          </cell>
          <cell r="B21">
            <v>10000000</v>
          </cell>
          <cell r="C21">
            <v>110113980</v>
          </cell>
          <cell r="D21">
            <v>5515649</v>
          </cell>
          <cell r="E21">
            <v>104598331</v>
          </cell>
          <cell r="F21">
            <v>10000000</v>
          </cell>
          <cell r="G21">
            <v>1</v>
          </cell>
          <cell r="H21">
            <v>104598331</v>
          </cell>
          <cell r="I21" t="str">
            <v>-</v>
          </cell>
          <cell r="J21">
            <v>10000000</v>
          </cell>
        </row>
        <row r="22">
          <cell r="A22" t="str">
            <v>社会福祉法人津市社会福祉事業団</v>
          </cell>
          <cell r="B22">
            <v>3000000</v>
          </cell>
          <cell r="C22">
            <v>1350394276</v>
          </cell>
          <cell r="D22">
            <v>198880367</v>
          </cell>
          <cell r="E22">
            <v>1151513909</v>
          </cell>
          <cell r="F22">
            <v>3000000</v>
          </cell>
          <cell r="G22">
            <v>1</v>
          </cell>
          <cell r="H22">
            <v>1151513909</v>
          </cell>
          <cell r="I22" t="str">
            <v>-</v>
          </cell>
          <cell r="J22">
            <v>3000000</v>
          </cell>
        </row>
        <row r="23">
          <cell r="A23" t="str">
            <v>社会福祉法人津市社会福祉協議会</v>
          </cell>
          <cell r="B23">
            <v>613352000</v>
          </cell>
          <cell r="C23">
            <v>2227593414</v>
          </cell>
          <cell r="D23">
            <v>448211327</v>
          </cell>
          <cell r="E23">
            <v>1779382087</v>
          </cell>
          <cell r="F23" t="str">
            <v>　－</v>
          </cell>
          <cell r="G23" t="str">
            <v>　－</v>
          </cell>
          <cell r="H23" t="str">
            <v>　－</v>
          </cell>
          <cell r="I23" t="str">
            <v>-</v>
          </cell>
          <cell r="J23">
            <v>613352000</v>
          </cell>
        </row>
        <row r="24">
          <cell r="A24" t="str">
            <v>津市水道事業</v>
          </cell>
          <cell r="B24">
            <v>6869579392</v>
          </cell>
          <cell r="C24">
            <v>51977561101</v>
          </cell>
          <cell r="D24">
            <v>30626549321</v>
          </cell>
          <cell r="E24">
            <v>21351011780</v>
          </cell>
          <cell r="F24">
            <v>20155312941</v>
          </cell>
          <cell r="G24">
            <v>0.34083218713145758</v>
          </cell>
          <cell r="H24">
            <v>7277112042.4469147</v>
          </cell>
          <cell r="I24" t="str">
            <v>-</v>
          </cell>
          <cell r="J24" t="str">
            <v>-</v>
          </cell>
        </row>
        <row r="26">
          <cell r="A26" t="str">
            <v>合計</v>
          </cell>
          <cell r="B26">
            <v>8583401392</v>
          </cell>
          <cell r="I26" t="str">
            <v>-</v>
          </cell>
          <cell r="J26">
            <v>1713822000</v>
          </cell>
        </row>
        <row r="29">
          <cell r="A29" t="str">
            <v>相手先名</v>
          </cell>
          <cell r="B29" t="str">
            <v>出資金額_x000D_
(A)</v>
          </cell>
          <cell r="C29" t="str">
            <v>資産_x000D_
(B)</v>
          </cell>
          <cell r="D29" t="str">
            <v>負債_x000D_
(C)</v>
          </cell>
          <cell r="E29" t="str">
            <v>純資産額_x000D_
(B) - (C)_x000D_
(D)</v>
          </cell>
          <cell r="F29" t="str">
            <v>資本金_x000D_
(E)</v>
          </cell>
          <cell r="G29" t="str">
            <v>出資割合(%)_x000D_
(A) / (E)_x000D_
(F)</v>
          </cell>
          <cell r="H29" t="str">
            <v>実質価額_x000D_
(D) X (F)_x000D_
(G)</v>
          </cell>
          <cell r="I29" t="str">
            <v>強制評価減_x000D_
(H)</v>
          </cell>
          <cell r="J29" t="str">
            <v>貸借対照表計上額_x000D_
(A) - (H)_x000D_
(I)</v>
          </cell>
          <cell r="K29" t="str">
            <v>(参考)財産に関する_x000D_
調書記載額</v>
          </cell>
        </row>
        <row r="30">
          <cell r="A30" t="str">
            <v>株式会社三重県松阪食肉公社</v>
          </cell>
          <cell r="B30">
            <v>127500000</v>
          </cell>
          <cell r="C30">
            <v>647510957</v>
          </cell>
          <cell r="D30">
            <v>129998161</v>
          </cell>
          <cell r="E30">
            <v>517512796</v>
          </cell>
          <cell r="F30">
            <v>640201097</v>
          </cell>
          <cell r="G30">
            <v>0.19915617233002023</v>
          </cell>
          <cell r="H30">
            <v>103065867.5831666</v>
          </cell>
          <cell r="I30" t="str">
            <v>-</v>
          </cell>
          <cell r="J30">
            <v>127500000</v>
          </cell>
          <cell r="K30">
            <v>127500000</v>
          </cell>
        </row>
        <row r="31">
          <cell r="A31" t="str">
            <v>伊勢鉄道株式会社</v>
          </cell>
          <cell r="B31">
            <v>13450000</v>
          </cell>
          <cell r="C31">
            <v>645311155</v>
          </cell>
          <cell r="D31">
            <v>356197250</v>
          </cell>
          <cell r="E31">
            <v>289113905</v>
          </cell>
          <cell r="F31">
            <v>360000000</v>
          </cell>
          <cell r="G31">
            <v>3.7361111111111109E-2</v>
          </cell>
          <cell r="H31">
            <v>10801616.728472222</v>
          </cell>
          <cell r="I31" t="str">
            <v>-</v>
          </cell>
          <cell r="J31">
            <v>13450000</v>
          </cell>
          <cell r="K31">
            <v>13450000</v>
          </cell>
        </row>
        <row r="32">
          <cell r="A32" t="str">
            <v>株式会社ＺＴＶ</v>
          </cell>
          <cell r="B32">
            <v>6400000</v>
          </cell>
          <cell r="C32">
            <v>34884159000</v>
          </cell>
          <cell r="D32">
            <v>19824505000</v>
          </cell>
          <cell r="E32">
            <v>15059654000</v>
          </cell>
          <cell r="F32">
            <v>1070400000</v>
          </cell>
          <cell r="G32">
            <v>5.9790732436472349E-3</v>
          </cell>
          <cell r="H32">
            <v>90042774.289985061</v>
          </cell>
          <cell r="I32" t="str">
            <v>-</v>
          </cell>
          <cell r="J32">
            <v>6400000</v>
          </cell>
          <cell r="K32">
            <v>6400000</v>
          </cell>
        </row>
        <row r="33">
          <cell r="A33" t="str">
            <v>株式会社三重データクラフト</v>
          </cell>
          <cell r="B33">
            <v>5000000</v>
          </cell>
          <cell r="C33">
            <v>252620599</v>
          </cell>
          <cell r="D33">
            <v>100881413</v>
          </cell>
          <cell r="E33">
            <v>151739186</v>
          </cell>
          <cell r="F33">
            <v>50000000</v>
          </cell>
          <cell r="G33">
            <v>0.1</v>
          </cell>
          <cell r="H33">
            <v>15173918.600000001</v>
          </cell>
          <cell r="I33" t="str">
            <v>-</v>
          </cell>
          <cell r="J33">
            <v>5000000</v>
          </cell>
          <cell r="K33">
            <v>5000000</v>
          </cell>
        </row>
        <row r="34">
          <cell r="A34" t="str">
            <v>株式会社マリーナ河芸</v>
          </cell>
          <cell r="B34">
            <v>15750000</v>
          </cell>
          <cell r="C34">
            <v>290469107</v>
          </cell>
          <cell r="D34">
            <v>161784851</v>
          </cell>
          <cell r="E34">
            <v>128684256</v>
          </cell>
          <cell r="F34">
            <v>92500000</v>
          </cell>
          <cell r="G34">
            <v>0.17027027027027028</v>
          </cell>
          <cell r="H34">
            <v>21911103.048648652</v>
          </cell>
          <cell r="I34" t="str">
            <v>-</v>
          </cell>
          <cell r="J34">
            <v>15750000</v>
          </cell>
          <cell r="K34">
            <v>15750000</v>
          </cell>
        </row>
        <row r="35">
          <cell r="A35" t="str">
            <v>株式会社青山高原ウインドファーム</v>
          </cell>
          <cell r="B35">
            <v>40000000</v>
          </cell>
          <cell r="C35">
            <v>17185165000</v>
          </cell>
          <cell r="D35">
            <v>12143199000</v>
          </cell>
          <cell r="E35">
            <v>5041966000</v>
          </cell>
          <cell r="F35">
            <v>1940000000</v>
          </cell>
          <cell r="G35">
            <v>2.0618556701030927E-2</v>
          </cell>
          <cell r="H35">
            <v>103958061.85567009</v>
          </cell>
          <cell r="I35" t="str">
            <v>-</v>
          </cell>
          <cell r="J35">
            <v>40000000</v>
          </cell>
          <cell r="K35">
            <v>40000000</v>
          </cell>
        </row>
        <row r="36">
          <cell r="A36" t="str">
            <v>三重県農業信用基金協会</v>
          </cell>
          <cell r="B36">
            <v>15920000</v>
          </cell>
          <cell r="C36">
            <v>81940538565</v>
          </cell>
          <cell r="D36">
            <v>78058925428</v>
          </cell>
          <cell r="E36">
            <v>3881613137</v>
          </cell>
          <cell r="F36">
            <v>2832840000</v>
          </cell>
          <cell r="G36">
            <v>5.6198020361192301E-3</v>
          </cell>
          <cell r="H36">
            <v>21813897.410739753</v>
          </cell>
          <cell r="I36" t="str">
            <v>-</v>
          </cell>
          <cell r="J36">
            <v>15920000</v>
          </cell>
          <cell r="K36">
            <v>15920000</v>
          </cell>
        </row>
        <row r="37">
          <cell r="A37" t="str">
            <v>公益社団法人三重県青果物価格安定基金協会</v>
          </cell>
          <cell r="B37">
            <v>1790000</v>
          </cell>
          <cell r="C37">
            <v>684689155</v>
          </cell>
          <cell r="D37">
            <v>452943671</v>
          </cell>
          <cell r="E37">
            <v>231745484</v>
          </cell>
          <cell r="F37">
            <v>65880565</v>
          </cell>
          <cell r="G37">
            <v>2.717038021759528E-2</v>
          </cell>
          <cell r="H37">
            <v>6296612.9139906438</v>
          </cell>
          <cell r="I37" t="str">
            <v>-</v>
          </cell>
          <cell r="J37">
            <v>1790000</v>
          </cell>
          <cell r="K37">
            <v>1790000</v>
          </cell>
        </row>
        <row r="38">
          <cell r="A38" t="str">
            <v>全国漁業信用基金協会三重支所</v>
          </cell>
          <cell r="B38">
            <v>5650000</v>
          </cell>
          <cell r="C38">
            <v>303496755973</v>
          </cell>
          <cell r="D38">
            <v>234797588943</v>
          </cell>
          <cell r="E38">
            <v>68699167030</v>
          </cell>
          <cell r="F38">
            <v>45864500000</v>
          </cell>
          <cell r="G38">
            <v>1.2318895878075635E-4</v>
          </cell>
          <cell r="H38">
            <v>8462978.8555309661</v>
          </cell>
          <cell r="I38" t="str">
            <v>-</v>
          </cell>
          <cell r="J38">
            <v>5650000</v>
          </cell>
          <cell r="K38">
            <v>5650000</v>
          </cell>
        </row>
        <row r="39">
          <cell r="A39" t="str">
            <v>一般社団法人三重県畜産協会</v>
          </cell>
          <cell r="B39">
            <v>1398000</v>
          </cell>
          <cell r="C39">
            <v>421465199</v>
          </cell>
          <cell r="D39">
            <v>220419597</v>
          </cell>
          <cell r="E39">
            <v>201045602</v>
          </cell>
          <cell r="F39">
            <v>172018252</v>
          </cell>
          <cell r="G39">
            <v>8.1270445650151128E-3</v>
          </cell>
          <cell r="H39">
            <v>1633906.5670542915</v>
          </cell>
          <cell r="I39" t="str">
            <v>-</v>
          </cell>
          <cell r="J39">
            <v>1398000</v>
          </cell>
          <cell r="K39">
            <v>1398000</v>
          </cell>
        </row>
        <row r="40">
          <cell r="A40" t="str">
            <v>公益社団法人三重県私学振興会</v>
          </cell>
          <cell r="B40">
            <v>3680000</v>
          </cell>
          <cell r="C40">
            <v>5111600267</v>
          </cell>
          <cell r="D40">
            <v>4785043493</v>
          </cell>
          <cell r="E40">
            <v>326556774</v>
          </cell>
          <cell r="F40" t="str">
            <v>　－</v>
          </cell>
          <cell r="G40" t="str">
            <v>　－</v>
          </cell>
          <cell r="H40" t="str">
            <v>　－</v>
          </cell>
          <cell r="I40" t="str">
            <v>-</v>
          </cell>
          <cell r="J40">
            <v>3680000</v>
          </cell>
          <cell r="K40">
            <v>3680000</v>
          </cell>
        </row>
        <row r="41">
          <cell r="A41" t="str">
            <v>中勢森林組合</v>
          </cell>
          <cell r="B41">
            <v>29435000</v>
          </cell>
          <cell r="C41">
            <v>1002741542</v>
          </cell>
          <cell r="D41">
            <v>256486579</v>
          </cell>
          <cell r="E41">
            <v>746254963</v>
          </cell>
          <cell r="F41">
            <v>99270000</v>
          </cell>
          <cell r="G41">
            <v>0.29651455626070311</v>
          </cell>
          <cell r="H41">
            <v>221275459.21129242</v>
          </cell>
          <cell r="I41" t="str">
            <v>-</v>
          </cell>
          <cell r="J41">
            <v>29435000</v>
          </cell>
          <cell r="K41">
            <v>29435000</v>
          </cell>
        </row>
        <row r="42">
          <cell r="A42" t="str">
            <v>鈴鹿森林組合</v>
          </cell>
          <cell r="B42">
            <v>12000</v>
          </cell>
          <cell r="C42">
            <v>212989353</v>
          </cell>
          <cell r="D42">
            <v>42807817</v>
          </cell>
          <cell r="E42">
            <v>170181536</v>
          </cell>
          <cell r="F42">
            <v>48538000</v>
          </cell>
          <cell r="G42">
            <v>2.4722897523589762E-4</v>
          </cell>
          <cell r="H42">
            <v>42073.806749351017</v>
          </cell>
          <cell r="I42" t="str">
            <v>-</v>
          </cell>
          <cell r="J42">
            <v>12000</v>
          </cell>
          <cell r="K42">
            <v>12000</v>
          </cell>
        </row>
        <row r="43">
          <cell r="A43" t="str">
            <v>有限会社美杉観光開発</v>
          </cell>
          <cell r="B43">
            <v>2800000</v>
          </cell>
          <cell r="C43">
            <v>34119702</v>
          </cell>
          <cell r="D43">
            <v>65840009</v>
          </cell>
          <cell r="E43">
            <v>-31720307</v>
          </cell>
          <cell r="F43">
            <v>7000000</v>
          </cell>
          <cell r="G43">
            <v>0.4</v>
          </cell>
          <cell r="H43">
            <v>-12688122.800000001</v>
          </cell>
          <cell r="I43" t="str">
            <v>-</v>
          </cell>
          <cell r="J43" t="str">
            <v>-</v>
          </cell>
          <cell r="K43">
            <v>2800000</v>
          </cell>
        </row>
        <row r="44">
          <cell r="A44" t="str">
            <v>地方公共団体金融機構</v>
          </cell>
          <cell r="B44">
            <v>21000000</v>
          </cell>
          <cell r="C44">
            <v>24857606000000</v>
          </cell>
          <cell r="D44">
            <v>24516985000000</v>
          </cell>
          <cell r="E44">
            <v>340621000000</v>
          </cell>
          <cell r="F44">
            <v>16602000000</v>
          </cell>
          <cell r="G44">
            <v>1.264907842428623E-3</v>
          </cell>
          <cell r="H44">
            <v>430854174.19588</v>
          </cell>
          <cell r="I44" t="str">
            <v>-</v>
          </cell>
          <cell r="J44">
            <v>21000000</v>
          </cell>
          <cell r="K44">
            <v>21000000</v>
          </cell>
        </row>
        <row r="45">
          <cell r="A45" t="str">
            <v>三重県信用保証協会</v>
          </cell>
          <cell r="B45">
            <v>164473000</v>
          </cell>
          <cell r="C45">
            <v>589679984898</v>
          </cell>
          <cell r="D45">
            <v>553587761362</v>
          </cell>
          <cell r="E45">
            <v>36092223536</v>
          </cell>
          <cell r="F45">
            <v>27448280664</v>
          </cell>
          <cell r="G45">
            <v>5.9921057356323165E-3</v>
          </cell>
          <cell r="H45">
            <v>216268419.6617893</v>
          </cell>
          <cell r="I45" t="str">
            <v>-</v>
          </cell>
          <cell r="J45">
            <v>164473000</v>
          </cell>
          <cell r="K45">
            <v>164473000</v>
          </cell>
        </row>
        <row r="46">
          <cell r="A46" t="str">
            <v>公益財団法人三重県水産振興事業団</v>
          </cell>
          <cell r="B46">
            <v>20340000</v>
          </cell>
          <cell r="C46">
            <v>5625521616</v>
          </cell>
          <cell r="D46">
            <v>184707775</v>
          </cell>
          <cell r="E46">
            <v>5440813841</v>
          </cell>
          <cell r="F46">
            <v>5052247979</v>
          </cell>
          <cell r="G46">
            <v>4.0259306519681032E-3</v>
          </cell>
          <cell r="H46">
            <v>21904339.214134209</v>
          </cell>
          <cell r="I46" t="str">
            <v>-</v>
          </cell>
          <cell r="J46">
            <v>20340000</v>
          </cell>
          <cell r="K46">
            <v>20340000</v>
          </cell>
        </row>
        <row r="47">
          <cell r="A47" t="str">
            <v>公益社団法人三重県緑化推進協会</v>
          </cell>
          <cell r="B47">
            <v>9909027</v>
          </cell>
          <cell r="C47">
            <v>363096643</v>
          </cell>
          <cell r="D47">
            <v>6405736</v>
          </cell>
          <cell r="E47">
            <v>356690907</v>
          </cell>
          <cell r="F47">
            <v>316687850</v>
          </cell>
          <cell r="G47">
            <v>3.1289571102901488E-2</v>
          </cell>
          <cell r="H47">
            <v>11160705.496334922</v>
          </cell>
          <cell r="I47" t="str">
            <v>-</v>
          </cell>
          <cell r="J47">
            <v>9909027</v>
          </cell>
          <cell r="K47">
            <v>9909027</v>
          </cell>
        </row>
        <row r="48">
          <cell r="A48" t="str">
            <v>更生保護法人三重県更正保護事業協会</v>
          </cell>
          <cell r="B48">
            <v>300000</v>
          </cell>
          <cell r="E48">
            <v>0</v>
          </cell>
          <cell r="F48">
            <v>100100821</v>
          </cell>
          <cell r="G48">
            <v>2.9969784163908107E-3</v>
          </cell>
          <cell r="H48">
            <v>0</v>
          </cell>
          <cell r="I48" t="str">
            <v>-</v>
          </cell>
          <cell r="J48">
            <v>300000</v>
          </cell>
          <cell r="K48">
            <v>300000</v>
          </cell>
        </row>
        <row r="49">
          <cell r="A49" t="str">
            <v>公益財団法人三重県産業支援センター</v>
          </cell>
          <cell r="B49">
            <v>30820000</v>
          </cell>
          <cell r="C49">
            <v>2190273648</v>
          </cell>
          <cell r="D49">
            <v>818565626</v>
          </cell>
          <cell r="E49">
            <v>1371708022</v>
          </cell>
          <cell r="F49">
            <v>1318958224</v>
          </cell>
          <cell r="G49">
            <v>2.3366926593423328E-2</v>
          </cell>
          <cell r="H49">
            <v>32052600.657683909</v>
          </cell>
          <cell r="I49" t="str">
            <v>-</v>
          </cell>
          <cell r="J49">
            <v>30820000</v>
          </cell>
          <cell r="K49">
            <v>30820000</v>
          </cell>
        </row>
        <row r="50">
          <cell r="A50" t="str">
            <v>公益財団法人三重県農林水産支援センター</v>
          </cell>
          <cell r="B50">
            <v>19226000</v>
          </cell>
          <cell r="C50">
            <v>2343731481</v>
          </cell>
          <cell r="D50">
            <v>525126038</v>
          </cell>
          <cell r="E50">
            <v>1818605443</v>
          </cell>
          <cell r="F50">
            <v>1715591374</v>
          </cell>
          <cell r="G50">
            <v>1.1206631305899769E-2</v>
          </cell>
          <cell r="H50">
            <v>20380440.690603517</v>
          </cell>
          <cell r="I50" t="str">
            <v>-</v>
          </cell>
          <cell r="J50">
            <v>19226000</v>
          </cell>
          <cell r="K50">
            <v>19226000</v>
          </cell>
        </row>
        <row r="51">
          <cell r="A51" t="str">
            <v>公益財団法人三重県国際交流財団</v>
          </cell>
          <cell r="B51">
            <v>15329000</v>
          </cell>
          <cell r="C51">
            <v>708604383</v>
          </cell>
          <cell r="D51">
            <v>14914806</v>
          </cell>
          <cell r="E51">
            <v>693689577</v>
          </cell>
          <cell r="F51">
            <v>532373972</v>
          </cell>
          <cell r="G51">
            <v>2.8793669124004433E-2</v>
          </cell>
          <cell r="H51">
            <v>19973868.154908594</v>
          </cell>
          <cell r="I51" t="str">
            <v>-</v>
          </cell>
          <cell r="J51">
            <v>15329000</v>
          </cell>
          <cell r="K51">
            <v>15329000</v>
          </cell>
        </row>
        <row r="52">
          <cell r="A52" t="str">
            <v>公益財団法人暴力追放三重県民センター</v>
          </cell>
          <cell r="B52">
            <v>70648700</v>
          </cell>
          <cell r="C52">
            <v>1083315500</v>
          </cell>
          <cell r="D52">
            <v>190429</v>
          </cell>
          <cell r="E52">
            <v>1083125071</v>
          </cell>
          <cell r="F52">
            <v>1058100000</v>
          </cell>
          <cell r="G52">
            <v>6.6769397977506847E-2</v>
          </cell>
          <cell r="H52">
            <v>72319608.925014362</v>
          </cell>
          <cell r="I52" t="str">
            <v>-</v>
          </cell>
          <cell r="J52">
            <v>70648700</v>
          </cell>
          <cell r="K52">
            <v>70648700</v>
          </cell>
        </row>
        <row r="53">
          <cell r="A53" t="str">
            <v>一般財団法人三重県環境保全事業団</v>
          </cell>
          <cell r="B53">
            <v>4355600</v>
          </cell>
          <cell r="C53">
            <v>8514848845</v>
          </cell>
          <cell r="D53">
            <v>3417445728</v>
          </cell>
          <cell r="E53">
            <v>5097403117</v>
          </cell>
          <cell r="F53">
            <v>155800000</v>
          </cell>
          <cell r="G53">
            <v>2.7956354300385108E-2</v>
          </cell>
          <cell r="H53">
            <v>142504807.55073941</v>
          </cell>
          <cell r="I53" t="str">
            <v>-</v>
          </cell>
          <cell r="J53">
            <v>4355600</v>
          </cell>
          <cell r="K53">
            <v>4355600</v>
          </cell>
        </row>
        <row r="54">
          <cell r="A54" t="str">
            <v>公益財団法人三重県救急医療情報センター</v>
          </cell>
          <cell r="B54">
            <v>800000</v>
          </cell>
          <cell r="C54">
            <v>43418160</v>
          </cell>
          <cell r="D54">
            <v>16973297</v>
          </cell>
          <cell r="E54">
            <v>26444863</v>
          </cell>
          <cell r="F54" t="str">
            <v>　－</v>
          </cell>
          <cell r="G54" t="str">
            <v>　－</v>
          </cell>
          <cell r="H54" t="str">
            <v>　－</v>
          </cell>
          <cell r="I54" t="str">
            <v>-</v>
          </cell>
          <cell r="J54">
            <v>800000</v>
          </cell>
          <cell r="K54">
            <v>800000</v>
          </cell>
        </row>
        <row r="55">
          <cell r="A55" t="str">
            <v>一般財団法人三重県漁業操業安全協会</v>
          </cell>
          <cell r="B55">
            <v>190000</v>
          </cell>
          <cell r="C55">
            <v>167440826</v>
          </cell>
          <cell r="D55">
            <v>0</v>
          </cell>
          <cell r="E55">
            <v>167440826</v>
          </cell>
          <cell r="F55">
            <v>30607374</v>
          </cell>
          <cell r="G55">
            <v>6.2076544038047821E-3</v>
          </cell>
          <cell r="H55">
            <v>1039414.7808956102</v>
          </cell>
          <cell r="I55" t="str">
            <v>-</v>
          </cell>
          <cell r="J55">
            <v>190000</v>
          </cell>
          <cell r="K55">
            <v>190000</v>
          </cell>
        </row>
        <row r="56">
          <cell r="A56" t="str">
            <v>一般財団法人砂防フロンティア整備推進機構</v>
          </cell>
          <cell r="B56">
            <v>500000</v>
          </cell>
          <cell r="C56">
            <v>2745303110</v>
          </cell>
          <cell r="D56">
            <v>656645364</v>
          </cell>
          <cell r="E56">
            <v>2088657746</v>
          </cell>
          <cell r="F56">
            <v>400000000</v>
          </cell>
          <cell r="G56">
            <v>1.25E-3</v>
          </cell>
          <cell r="H56">
            <v>2610822.1825000001</v>
          </cell>
          <cell r="I56" t="str">
            <v>-</v>
          </cell>
          <cell r="J56">
            <v>500000</v>
          </cell>
          <cell r="K56">
            <v>500000</v>
          </cell>
        </row>
        <row r="59">
          <cell r="A59" t="str">
            <v>合計</v>
          </cell>
          <cell r="B59">
            <v>626676327</v>
          </cell>
          <cell r="I59" t="str">
            <v>-</v>
          </cell>
          <cell r="J59">
            <v>645786775</v>
          </cell>
          <cell r="K59">
            <v>648586775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3"/>
  <sheetViews>
    <sheetView zoomScaleNormal="100" workbookViewId="0">
      <selection activeCell="C20" sqref="C20"/>
    </sheetView>
  </sheetViews>
  <sheetFormatPr defaultColWidth="8.875" defaultRowHeight="11.25"/>
  <cols>
    <col min="1" max="1" width="30.875" style="56" customWidth="1"/>
    <col min="2" max="8" width="15.875" style="56" customWidth="1"/>
    <col min="9" max="9" width="8.875" style="56"/>
    <col min="10" max="10" width="10.75" style="56" customWidth="1"/>
    <col min="11" max="16384" width="8.875" style="56"/>
  </cols>
  <sheetData>
    <row r="1" spans="1:8" ht="21">
      <c r="A1" s="91" t="s">
        <v>310</v>
      </c>
      <c r="B1" s="91"/>
      <c r="C1" s="91"/>
      <c r="D1" s="91"/>
      <c r="E1" s="91"/>
      <c r="F1" s="91"/>
      <c r="G1" s="91"/>
      <c r="H1" s="91"/>
    </row>
    <row r="2" spans="1:8" ht="13.5">
      <c r="A2" s="57" t="s">
        <v>400</v>
      </c>
      <c r="B2" s="57"/>
      <c r="C2" s="57"/>
      <c r="D2" s="57"/>
      <c r="E2" s="57"/>
      <c r="F2" s="57"/>
      <c r="G2" s="57"/>
      <c r="H2" s="58" t="s">
        <v>537</v>
      </c>
    </row>
    <row r="3" spans="1:8" ht="13.5">
      <c r="A3" s="57" t="s">
        <v>377</v>
      </c>
      <c r="B3" s="57"/>
      <c r="C3" s="57"/>
      <c r="D3" s="57"/>
      <c r="E3" s="57"/>
      <c r="F3" s="57"/>
      <c r="G3" s="57"/>
      <c r="H3" s="57"/>
    </row>
    <row r="4" spans="1:8" ht="13.5">
      <c r="A4" s="57"/>
      <c r="B4" s="57"/>
      <c r="C4" s="57"/>
      <c r="D4" s="57"/>
      <c r="E4" s="57"/>
      <c r="F4" s="57"/>
      <c r="G4" s="57"/>
      <c r="H4" s="58" t="s">
        <v>568</v>
      </c>
    </row>
    <row r="5" spans="1:8" ht="33.75">
      <c r="A5" s="59" t="s">
        <v>71</v>
      </c>
      <c r="B5" s="60" t="s">
        <v>311</v>
      </c>
      <c r="C5" s="60" t="s">
        <v>312</v>
      </c>
      <c r="D5" s="60" t="s">
        <v>313</v>
      </c>
      <c r="E5" s="60" t="s">
        <v>314</v>
      </c>
      <c r="F5" s="60" t="s">
        <v>315</v>
      </c>
      <c r="G5" s="60" t="s">
        <v>538</v>
      </c>
      <c r="H5" s="60" t="s">
        <v>316</v>
      </c>
    </row>
    <row r="6" spans="1:8">
      <c r="A6" s="61" t="s">
        <v>317</v>
      </c>
      <c r="B6" s="75">
        <v>369260349473</v>
      </c>
      <c r="C6" s="75">
        <v>2501811111</v>
      </c>
      <c r="D6" s="75">
        <v>826568581</v>
      </c>
      <c r="E6" s="75">
        <v>370935592003</v>
      </c>
      <c r="F6" s="75">
        <v>178848769021</v>
      </c>
      <c r="G6" s="75">
        <v>6707527836</v>
      </c>
      <c r="H6" s="75">
        <v>192086822982</v>
      </c>
    </row>
    <row r="7" spans="1:8">
      <c r="A7" s="61" t="s">
        <v>318</v>
      </c>
      <c r="B7" s="75">
        <v>68793555162</v>
      </c>
      <c r="C7" s="75">
        <v>5599001</v>
      </c>
      <c r="D7" s="75">
        <v>112794401</v>
      </c>
      <c r="E7" s="75">
        <v>68686359762</v>
      </c>
      <c r="F7" s="75" t="s">
        <v>25</v>
      </c>
      <c r="G7" s="75" t="s">
        <v>25</v>
      </c>
      <c r="H7" s="75">
        <v>68686359762</v>
      </c>
    </row>
    <row r="8" spans="1:8">
      <c r="A8" s="61" t="s">
        <v>319</v>
      </c>
      <c r="B8" s="75">
        <v>2570880000</v>
      </c>
      <c r="C8" s="75" t="s">
        <v>25</v>
      </c>
      <c r="D8" s="75" t="s">
        <v>25</v>
      </c>
      <c r="E8" s="75">
        <v>2570880000</v>
      </c>
      <c r="F8" s="75" t="s">
        <v>25</v>
      </c>
      <c r="G8" s="75" t="s">
        <v>25</v>
      </c>
      <c r="H8" s="75">
        <v>2570880000</v>
      </c>
    </row>
    <row r="9" spans="1:8">
      <c r="A9" s="61" t="s">
        <v>320</v>
      </c>
      <c r="B9" s="75">
        <v>266995147699</v>
      </c>
      <c r="C9" s="75">
        <v>1696576950</v>
      </c>
      <c r="D9" s="75">
        <v>589471735</v>
      </c>
      <c r="E9" s="75">
        <v>268102252914</v>
      </c>
      <c r="F9" s="75">
        <v>153170433025</v>
      </c>
      <c r="G9" s="75">
        <v>6159708223</v>
      </c>
      <c r="H9" s="75">
        <v>114931819889</v>
      </c>
    </row>
    <row r="10" spans="1:8">
      <c r="A10" s="61" t="s">
        <v>321</v>
      </c>
      <c r="B10" s="75">
        <v>29350479346</v>
      </c>
      <c r="C10" s="75">
        <v>74059587</v>
      </c>
      <c r="D10" s="75">
        <v>105898345</v>
      </c>
      <c r="E10" s="75">
        <v>29318640588</v>
      </c>
      <c r="F10" s="75">
        <v>24756351045</v>
      </c>
      <c r="G10" s="75">
        <v>545842425</v>
      </c>
      <c r="H10" s="75">
        <v>4562289543</v>
      </c>
    </row>
    <row r="11" spans="1:8">
      <c r="A11" s="61" t="s">
        <v>322</v>
      </c>
      <c r="B11" s="75">
        <v>911720268</v>
      </c>
      <c r="C11" s="75">
        <v>15077375</v>
      </c>
      <c r="D11" s="75" t="s">
        <v>25</v>
      </c>
      <c r="E11" s="75">
        <v>926797643</v>
      </c>
      <c r="F11" s="75">
        <v>921984951</v>
      </c>
      <c r="G11" s="75">
        <v>1977188</v>
      </c>
      <c r="H11" s="75">
        <v>4812692</v>
      </c>
    </row>
    <row r="12" spans="1:8">
      <c r="A12" s="61" t="s">
        <v>323</v>
      </c>
      <c r="B12" s="75" t="s">
        <v>25</v>
      </c>
      <c r="C12" s="75" t="s">
        <v>25</v>
      </c>
      <c r="D12" s="75" t="s">
        <v>25</v>
      </c>
      <c r="E12" s="75" t="s">
        <v>25</v>
      </c>
      <c r="F12" s="75" t="s">
        <v>25</v>
      </c>
      <c r="G12" s="75" t="s">
        <v>25</v>
      </c>
      <c r="H12" s="75" t="s">
        <v>25</v>
      </c>
    </row>
    <row r="13" spans="1:8">
      <c r="A13" s="61" t="s">
        <v>324</v>
      </c>
      <c r="B13" s="75" t="s">
        <v>25</v>
      </c>
      <c r="C13" s="75" t="s">
        <v>25</v>
      </c>
      <c r="D13" s="75" t="s">
        <v>25</v>
      </c>
      <c r="E13" s="75" t="s">
        <v>25</v>
      </c>
      <c r="F13" s="75" t="s">
        <v>25</v>
      </c>
      <c r="G13" s="75" t="s">
        <v>25</v>
      </c>
      <c r="H13" s="75" t="s">
        <v>25</v>
      </c>
    </row>
    <row r="14" spans="1:8">
      <c r="A14" s="61" t="s">
        <v>566</v>
      </c>
      <c r="B14" s="75" t="s">
        <v>25</v>
      </c>
      <c r="C14" s="75" t="s">
        <v>25</v>
      </c>
      <c r="D14" s="75" t="s">
        <v>25</v>
      </c>
      <c r="E14" s="75" t="s">
        <v>25</v>
      </c>
      <c r="F14" s="75" t="s">
        <v>25</v>
      </c>
      <c r="G14" s="75" t="s">
        <v>25</v>
      </c>
      <c r="H14" s="75" t="s">
        <v>25</v>
      </c>
    </row>
    <row r="15" spans="1:8">
      <c r="A15" s="61" t="s">
        <v>325</v>
      </c>
      <c r="B15" s="75">
        <v>638566998</v>
      </c>
      <c r="C15" s="75">
        <v>710498198</v>
      </c>
      <c r="D15" s="75">
        <v>18404100</v>
      </c>
      <c r="E15" s="75">
        <v>1330661096</v>
      </c>
      <c r="F15" s="75" t="s">
        <v>25</v>
      </c>
      <c r="G15" s="75" t="s">
        <v>25</v>
      </c>
      <c r="H15" s="75">
        <v>1330661096</v>
      </c>
    </row>
    <row r="16" spans="1:8">
      <c r="A16" s="61" t="s">
        <v>326</v>
      </c>
      <c r="B16" s="75">
        <v>1087590435123</v>
      </c>
      <c r="C16" s="75">
        <v>11229296138</v>
      </c>
      <c r="D16" s="75">
        <v>1006023031</v>
      </c>
      <c r="E16" s="75">
        <v>1097813708230</v>
      </c>
      <c r="F16" s="75">
        <v>578710623613</v>
      </c>
      <c r="G16" s="75">
        <v>21890413443</v>
      </c>
      <c r="H16" s="75">
        <v>519103084617</v>
      </c>
    </row>
    <row r="17" spans="1:8">
      <c r="A17" s="61" t="s">
        <v>318</v>
      </c>
      <c r="B17" s="75">
        <v>54476470381</v>
      </c>
      <c r="C17" s="75">
        <v>388113805</v>
      </c>
      <c r="D17" s="75">
        <v>97000</v>
      </c>
      <c r="E17" s="75">
        <v>54864487186</v>
      </c>
      <c r="F17" s="75" t="s">
        <v>467</v>
      </c>
      <c r="G17" s="75" t="s">
        <v>467</v>
      </c>
      <c r="H17" s="75">
        <v>54864487186</v>
      </c>
    </row>
    <row r="18" spans="1:8">
      <c r="A18" s="61" t="s">
        <v>320</v>
      </c>
      <c r="B18" s="75">
        <v>12923547629</v>
      </c>
      <c r="C18" s="75">
        <v>42527400</v>
      </c>
      <c r="D18" s="75">
        <v>800000</v>
      </c>
      <c r="E18" s="75">
        <v>12965275029</v>
      </c>
      <c r="F18" s="75">
        <v>7142627759</v>
      </c>
      <c r="G18" s="75">
        <v>383455515</v>
      </c>
      <c r="H18" s="75">
        <v>5822647270</v>
      </c>
    </row>
    <row r="19" spans="1:8">
      <c r="A19" s="61" t="s">
        <v>321</v>
      </c>
      <c r="B19" s="75">
        <v>1010457911582</v>
      </c>
      <c r="C19" s="75">
        <v>6690408402</v>
      </c>
      <c r="D19" s="75">
        <v>49978946</v>
      </c>
      <c r="E19" s="75">
        <v>1017098341038</v>
      </c>
      <c r="F19" s="75">
        <v>571567374810</v>
      </c>
      <c r="G19" s="75">
        <v>21506336884</v>
      </c>
      <c r="H19" s="75">
        <v>445530966228</v>
      </c>
    </row>
    <row r="20" spans="1:8">
      <c r="A20" s="61" t="s">
        <v>566</v>
      </c>
      <c r="B20" s="75">
        <v>35438484</v>
      </c>
      <c r="C20" s="75" t="s">
        <v>25</v>
      </c>
      <c r="D20" s="75" t="s">
        <v>25</v>
      </c>
      <c r="E20" s="75">
        <v>35438484</v>
      </c>
      <c r="F20" s="75">
        <v>621044</v>
      </c>
      <c r="G20" s="75">
        <v>621044</v>
      </c>
      <c r="H20" s="75">
        <v>34817440</v>
      </c>
    </row>
    <row r="21" spans="1:8">
      <c r="A21" s="61" t="s">
        <v>567</v>
      </c>
      <c r="B21" s="75">
        <v>9697067047</v>
      </c>
      <c r="C21" s="75">
        <v>4108246531</v>
      </c>
      <c r="D21" s="75">
        <v>955147085</v>
      </c>
      <c r="E21" s="75">
        <v>12850166493</v>
      </c>
      <c r="F21" s="75" t="s">
        <v>25</v>
      </c>
      <c r="G21" s="75" t="s">
        <v>25</v>
      </c>
      <c r="H21" s="75">
        <v>12850166493</v>
      </c>
    </row>
    <row r="22" spans="1:8">
      <c r="A22" s="61" t="s">
        <v>327</v>
      </c>
      <c r="B22" s="75">
        <v>53223002938</v>
      </c>
      <c r="C22" s="75">
        <v>940232458</v>
      </c>
      <c r="D22" s="75">
        <v>109561245</v>
      </c>
      <c r="E22" s="75">
        <v>54053674151</v>
      </c>
      <c r="F22" s="75">
        <v>45210181897</v>
      </c>
      <c r="G22" s="75">
        <v>1182195159</v>
      </c>
      <c r="H22" s="75">
        <v>8843492254</v>
      </c>
    </row>
    <row r="23" spans="1:8">
      <c r="A23" s="61" t="s">
        <v>10</v>
      </c>
      <c r="B23" s="75">
        <v>1510073787534</v>
      </c>
      <c r="C23" s="75">
        <v>14671339707</v>
      </c>
      <c r="D23" s="75">
        <v>1942152857</v>
      </c>
      <c r="E23" s="75">
        <v>1522802974384</v>
      </c>
      <c r="F23" s="75">
        <v>802769574531</v>
      </c>
      <c r="G23" s="75">
        <v>29780136438</v>
      </c>
      <c r="H23" s="75">
        <v>720033399853</v>
      </c>
    </row>
  </sheetData>
  <mergeCells count="1">
    <mergeCell ref="A1:H1"/>
  </mergeCells>
  <phoneticPr fontId="8"/>
  <printOptions horizontalCentered="1"/>
  <pageMargins left="0.59055118110236227" right="0.39370078740157483" top="0.39370078740157483" bottom="0.39370078740157483" header="0.19685039370078741" footer="0.19685039370078741"/>
  <pageSetup paperSize="9" scale="88"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pageSetUpPr fitToPage="1"/>
  </sheetPr>
  <dimension ref="A1:J7"/>
  <sheetViews>
    <sheetView workbookViewId="0">
      <selection activeCell="A7" sqref="A7"/>
    </sheetView>
  </sheetViews>
  <sheetFormatPr defaultColWidth="8.875" defaultRowHeight="15.75"/>
  <cols>
    <col min="1" max="1" width="22.875" style="16" customWidth="1"/>
    <col min="2" max="10" width="12.875" style="16" customWidth="1"/>
    <col min="11" max="16384" width="8.875" style="16"/>
  </cols>
  <sheetData>
    <row r="1" spans="1:10" ht="30">
      <c r="A1" s="1" t="s">
        <v>57</v>
      </c>
    </row>
    <row r="2" spans="1:10" ht="18.75">
      <c r="A2" s="13" t="s">
        <v>400</v>
      </c>
    </row>
    <row r="3" spans="1:10" ht="18.75">
      <c r="A3" s="13" t="s">
        <v>539</v>
      </c>
    </row>
    <row r="4" spans="1:10" ht="18.75">
      <c r="A4" s="13" t="s">
        <v>377</v>
      </c>
    </row>
    <row r="5" spans="1:10" ht="18.75">
      <c r="J5" s="14" t="s">
        <v>569</v>
      </c>
    </row>
    <row r="6" spans="1:10" ht="31.5">
      <c r="A6" s="50" t="s">
        <v>47</v>
      </c>
      <c r="B6" s="39" t="s">
        <v>58</v>
      </c>
      <c r="C6" s="40" t="s">
        <v>59</v>
      </c>
      <c r="D6" s="40" t="s">
        <v>60</v>
      </c>
      <c r="E6" s="40" t="s">
        <v>61</v>
      </c>
      <c r="F6" s="40" t="s">
        <v>62</v>
      </c>
      <c r="G6" s="40" t="s">
        <v>63</v>
      </c>
      <c r="H6" s="40" t="s">
        <v>64</v>
      </c>
      <c r="I6" s="40" t="s">
        <v>65</v>
      </c>
      <c r="J6" s="39" t="s">
        <v>66</v>
      </c>
    </row>
    <row r="7" spans="1:10" ht="18" customHeight="1">
      <c r="A7" s="85">
        <v>188991343039</v>
      </c>
      <c r="B7" s="76">
        <v>18131211997</v>
      </c>
      <c r="C7" s="76">
        <v>18579407913</v>
      </c>
      <c r="D7" s="76">
        <v>17822258622</v>
      </c>
      <c r="E7" s="76">
        <v>16839944231</v>
      </c>
      <c r="F7" s="76">
        <v>14793183320</v>
      </c>
      <c r="G7" s="76">
        <v>55183031752</v>
      </c>
      <c r="H7" s="76">
        <v>26977970104</v>
      </c>
      <c r="I7" s="76">
        <v>10839413537</v>
      </c>
      <c r="J7" s="76">
        <v>9824921563</v>
      </c>
    </row>
  </sheetData>
  <phoneticPr fontId="8"/>
  <printOptions horizontalCentered="1"/>
  <pageMargins left="0.39370078740157483" right="0.39370078740157483" top="0.59055118110236227" bottom="0.39370078740157483" header="0.19685039370078741" footer="0.19685039370078741"/>
  <pageSetup paperSize="9" scale="92"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heetViews>
  <sheetFormatPr defaultColWidth="8.875" defaultRowHeight="15.75"/>
  <cols>
    <col min="1" max="1" width="22.875" style="16" customWidth="1"/>
    <col min="2" max="2" width="112.875" style="16" customWidth="1"/>
    <col min="3" max="16384" width="8.875" style="16"/>
  </cols>
  <sheetData>
    <row r="1" spans="1:2" ht="30">
      <c r="A1" s="1" t="s">
        <v>67</v>
      </c>
    </row>
    <row r="2" spans="1:2" ht="18.75">
      <c r="A2" s="13" t="s">
        <v>400</v>
      </c>
    </row>
    <row r="3" spans="1:2" ht="18.75">
      <c r="A3" s="13" t="s">
        <v>539</v>
      </c>
    </row>
    <row r="4" spans="1:2" ht="18.75">
      <c r="A4" s="13" t="s">
        <v>377</v>
      </c>
    </row>
    <row r="5" spans="1:2" ht="18.75">
      <c r="B5" s="14" t="s">
        <v>569</v>
      </c>
    </row>
    <row r="6" spans="1:2" ht="31.5">
      <c r="A6" s="53" t="s">
        <v>68</v>
      </c>
      <c r="B6" s="39" t="s">
        <v>69</v>
      </c>
    </row>
    <row r="7" spans="1:2" ht="18" customHeight="1">
      <c r="A7" s="63" t="s">
        <v>469</v>
      </c>
      <c r="B7" s="41"/>
    </row>
  </sheetData>
  <phoneticPr fontId="8"/>
  <printOptions horizontalCentered="1"/>
  <pageMargins left="0.39370078740157483" right="0.39370078740157483" top="0.59055118110236227" bottom="0.39370078740157483" header="0.19685039370078741" footer="0.19685039370078741"/>
  <pageSetup paperSize="9" scale="94"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B10" sqref="B10"/>
    </sheetView>
  </sheetViews>
  <sheetFormatPr defaultColWidth="8.875" defaultRowHeight="15.75"/>
  <cols>
    <col min="1" max="1" width="22.25" style="16" bestFit="1" customWidth="1"/>
    <col min="2" max="6" width="16.625" style="16" customWidth="1"/>
    <col min="7" max="16384" width="8.875" style="16"/>
  </cols>
  <sheetData>
    <row r="1" spans="1:6" ht="30">
      <c r="A1" s="1" t="s">
        <v>70</v>
      </c>
    </row>
    <row r="2" spans="1:6" ht="18.75">
      <c r="A2" s="13" t="s">
        <v>400</v>
      </c>
    </row>
    <row r="3" spans="1:6" ht="18.75">
      <c r="A3" s="13" t="s">
        <v>539</v>
      </c>
    </row>
    <row r="4" spans="1:6" ht="18.75">
      <c r="A4" s="13" t="s">
        <v>377</v>
      </c>
    </row>
    <row r="5" spans="1:6" ht="18.75">
      <c r="F5" s="14" t="s">
        <v>569</v>
      </c>
    </row>
    <row r="6" spans="1:6" ht="22.5" customHeight="1">
      <c r="A6" s="92" t="s">
        <v>71</v>
      </c>
      <c r="B6" s="92" t="s">
        <v>72</v>
      </c>
      <c r="C6" s="92" t="s">
        <v>73</v>
      </c>
      <c r="D6" s="92" t="s">
        <v>74</v>
      </c>
      <c r="E6" s="92"/>
      <c r="F6" s="92" t="s">
        <v>75</v>
      </c>
    </row>
    <row r="7" spans="1:6" ht="22.5" customHeight="1">
      <c r="A7" s="92"/>
      <c r="B7" s="92"/>
      <c r="C7" s="92"/>
      <c r="D7" s="39" t="s">
        <v>76</v>
      </c>
      <c r="E7" s="39" t="s">
        <v>30</v>
      </c>
      <c r="F7" s="92"/>
    </row>
    <row r="8" spans="1:6" ht="18" customHeight="1">
      <c r="A8" s="51" t="s">
        <v>77</v>
      </c>
      <c r="B8" s="76">
        <v>307641591</v>
      </c>
      <c r="C8" s="76"/>
      <c r="D8" s="76">
        <f>B8-F8</f>
        <v>27118026</v>
      </c>
      <c r="E8" s="76"/>
      <c r="F8" s="76">
        <v>280523565</v>
      </c>
    </row>
    <row r="9" spans="1:6" ht="18" customHeight="1">
      <c r="A9" s="51" t="s">
        <v>78</v>
      </c>
      <c r="B9" s="76">
        <v>103375883</v>
      </c>
      <c r="C9" s="76"/>
      <c r="D9" s="76">
        <f>B9-F9</f>
        <v>18635743</v>
      </c>
      <c r="E9" s="76"/>
      <c r="F9" s="76">
        <v>84740140</v>
      </c>
    </row>
    <row r="10" spans="1:6" ht="18" customHeight="1">
      <c r="A10" s="51" t="s">
        <v>79</v>
      </c>
      <c r="B10" s="76" t="s">
        <v>25</v>
      </c>
      <c r="C10" s="76"/>
      <c r="D10" s="76"/>
      <c r="E10" s="76"/>
      <c r="F10" s="76" t="s">
        <v>467</v>
      </c>
    </row>
    <row r="11" spans="1:6" ht="18" customHeight="1">
      <c r="A11" s="51" t="s">
        <v>80</v>
      </c>
      <c r="B11" s="76">
        <v>22353641976</v>
      </c>
      <c r="C11" s="76">
        <f>F11-B11</f>
        <v>233424604</v>
      </c>
      <c r="D11" s="76"/>
      <c r="E11" s="76"/>
      <c r="F11" s="76">
        <v>22587066580</v>
      </c>
    </row>
    <row r="12" spans="1:6" ht="18" customHeight="1">
      <c r="A12" s="51" t="s">
        <v>81</v>
      </c>
      <c r="B12" s="76" t="s">
        <v>25</v>
      </c>
      <c r="C12" s="76"/>
      <c r="D12" s="76"/>
      <c r="E12" s="76"/>
      <c r="F12" s="76" t="s">
        <v>467</v>
      </c>
    </row>
    <row r="13" spans="1:6" ht="18" customHeight="1">
      <c r="A13" s="51" t="s">
        <v>82</v>
      </c>
      <c r="B13" s="76">
        <v>1626369892</v>
      </c>
      <c r="C13" s="76">
        <v>1471735401</v>
      </c>
      <c r="D13" s="76">
        <v>1626369892</v>
      </c>
      <c r="E13" s="76"/>
      <c r="F13" s="76">
        <v>1471735401</v>
      </c>
    </row>
    <row r="14" spans="1:6" ht="18" customHeight="1">
      <c r="A14" s="52" t="s">
        <v>10</v>
      </c>
      <c r="B14" s="89">
        <f>SUM(B8:B13)</f>
        <v>24391029342</v>
      </c>
      <c r="C14" s="89">
        <f t="shared" ref="C14:E14" si="0">SUM(C8:C13)</f>
        <v>1705160005</v>
      </c>
      <c r="D14" s="89">
        <f t="shared" si="0"/>
        <v>1672123661</v>
      </c>
      <c r="E14" s="89">
        <f t="shared" si="0"/>
        <v>0</v>
      </c>
      <c r="F14" s="89">
        <f>SUM(F8:F13)</f>
        <v>24424065686</v>
      </c>
    </row>
  </sheetData>
  <mergeCells count="5">
    <mergeCell ref="A6:A7"/>
    <mergeCell ref="B6:B7"/>
    <mergeCell ref="C6:C7"/>
    <mergeCell ref="D6:E6"/>
    <mergeCell ref="F6:F7"/>
  </mergeCells>
  <phoneticPr fontId="8"/>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25"/>
  <sheetViews>
    <sheetView topLeftCell="A5" zoomScale="80" zoomScaleNormal="80" workbookViewId="0">
      <selection activeCell="D12" sqref="D12"/>
    </sheetView>
  </sheetViews>
  <sheetFormatPr defaultColWidth="8.875" defaultRowHeight="15.75"/>
  <cols>
    <col min="1" max="1" width="25.875" style="16" customWidth="1"/>
    <col min="2" max="2" width="35.875" style="16" customWidth="1"/>
    <col min="3" max="3" width="29.25" style="16" customWidth="1"/>
    <col min="4" max="4" width="16.875" style="16" customWidth="1"/>
    <col min="5" max="5" width="58.5" style="16" customWidth="1"/>
    <col min="6" max="6" width="8.875" style="16"/>
    <col min="7" max="7" width="12.75" style="16" bestFit="1" customWidth="1"/>
    <col min="8" max="16384" width="8.875" style="16"/>
  </cols>
  <sheetData>
    <row r="1" spans="1:5" ht="30">
      <c r="A1" s="1" t="s">
        <v>83</v>
      </c>
    </row>
    <row r="2" spans="1:5" ht="18.75">
      <c r="A2" s="13" t="s">
        <v>400</v>
      </c>
    </row>
    <row r="3" spans="1:5" ht="18.75">
      <c r="A3" s="13" t="s">
        <v>539</v>
      </c>
    </row>
    <row r="4" spans="1:5" ht="18.75">
      <c r="A4" s="13" t="s">
        <v>377</v>
      </c>
    </row>
    <row r="5" spans="1:5" ht="18.75">
      <c r="E5" s="14" t="s">
        <v>569</v>
      </c>
    </row>
    <row r="6" spans="1:5" ht="22.5" customHeight="1">
      <c r="A6" s="39" t="s">
        <v>71</v>
      </c>
      <c r="B6" s="39" t="s">
        <v>84</v>
      </c>
      <c r="C6" s="39" t="s">
        <v>85</v>
      </c>
      <c r="D6" s="39" t="s">
        <v>86</v>
      </c>
      <c r="E6" s="39" t="s">
        <v>87</v>
      </c>
    </row>
    <row r="7" spans="1:5" ht="18" customHeight="1">
      <c r="A7" s="96" t="s">
        <v>88</v>
      </c>
      <c r="B7" s="15" t="s">
        <v>560</v>
      </c>
      <c r="C7" s="15" t="s">
        <v>561</v>
      </c>
      <c r="D7" s="76">
        <v>244004000</v>
      </c>
      <c r="E7" s="15"/>
    </row>
    <row r="8" spans="1:5" ht="18" customHeight="1">
      <c r="A8" s="96"/>
      <c r="B8" s="15" t="s">
        <v>562</v>
      </c>
      <c r="C8" s="15"/>
      <c r="D8" s="76">
        <v>60336000</v>
      </c>
      <c r="E8" s="15"/>
    </row>
    <row r="9" spans="1:5" ht="18" customHeight="1">
      <c r="A9" s="96"/>
      <c r="B9" s="15"/>
      <c r="C9" s="15"/>
      <c r="D9" s="76"/>
      <c r="E9" s="15"/>
    </row>
    <row r="10" spans="1:5" ht="18" customHeight="1">
      <c r="A10" s="97"/>
      <c r="B10" s="42" t="s">
        <v>89</v>
      </c>
      <c r="C10" s="54"/>
      <c r="D10" s="76">
        <f>D7+D8</f>
        <v>304340000</v>
      </c>
      <c r="E10" s="54"/>
    </row>
    <row r="11" spans="1:5" ht="18" customHeight="1">
      <c r="A11" s="98"/>
      <c r="B11" s="15" t="s">
        <v>470</v>
      </c>
      <c r="C11" s="15" t="s">
        <v>471</v>
      </c>
      <c r="D11" s="76">
        <v>61299000</v>
      </c>
      <c r="E11" s="15" t="s">
        <v>472</v>
      </c>
    </row>
    <row r="12" spans="1:5" ht="18" customHeight="1">
      <c r="A12" s="98"/>
      <c r="B12" s="15" t="s">
        <v>473</v>
      </c>
      <c r="C12" s="15" t="s">
        <v>474</v>
      </c>
      <c r="D12" s="76">
        <v>218002900</v>
      </c>
      <c r="E12" s="15" t="s">
        <v>475</v>
      </c>
    </row>
    <row r="13" spans="1:5" ht="18" customHeight="1">
      <c r="A13" s="98"/>
      <c r="B13" s="15" t="s">
        <v>563</v>
      </c>
      <c r="C13" s="15" t="s">
        <v>564</v>
      </c>
      <c r="D13" s="76">
        <v>49710000</v>
      </c>
      <c r="E13" s="15" t="s">
        <v>476</v>
      </c>
    </row>
    <row r="14" spans="1:5" ht="18" customHeight="1">
      <c r="A14" s="98"/>
      <c r="B14" s="15" t="s">
        <v>477</v>
      </c>
      <c r="C14" s="15" t="s">
        <v>478</v>
      </c>
      <c r="D14" s="76">
        <v>185676636</v>
      </c>
      <c r="E14" s="15" t="s">
        <v>479</v>
      </c>
    </row>
    <row r="15" spans="1:5" ht="18" customHeight="1">
      <c r="A15" s="98"/>
      <c r="B15" s="15" t="s">
        <v>480</v>
      </c>
      <c r="C15" s="15" t="s">
        <v>425</v>
      </c>
      <c r="D15" s="76">
        <v>4756899416</v>
      </c>
      <c r="E15" s="15" t="s">
        <v>426</v>
      </c>
    </row>
    <row r="16" spans="1:5" ht="18" customHeight="1">
      <c r="A16" s="98"/>
      <c r="B16" s="15" t="s">
        <v>427</v>
      </c>
      <c r="C16" s="15" t="s">
        <v>425</v>
      </c>
      <c r="D16" s="76">
        <v>443098266</v>
      </c>
      <c r="E16" s="15" t="s">
        <v>456</v>
      </c>
    </row>
    <row r="17" spans="1:5" ht="18" customHeight="1">
      <c r="A17" s="98"/>
      <c r="B17" s="15" t="s">
        <v>457</v>
      </c>
      <c r="C17" s="15" t="s">
        <v>458</v>
      </c>
      <c r="D17" s="76">
        <v>372393727</v>
      </c>
      <c r="E17" s="15" t="s">
        <v>459</v>
      </c>
    </row>
    <row r="18" spans="1:5" ht="18" customHeight="1">
      <c r="A18" s="98"/>
      <c r="B18" s="15" t="s">
        <v>460</v>
      </c>
      <c r="C18" s="15" t="s">
        <v>458</v>
      </c>
      <c r="D18" s="76">
        <v>135034278</v>
      </c>
      <c r="E18" s="15" t="s">
        <v>428</v>
      </c>
    </row>
    <row r="19" spans="1:5" ht="18" customHeight="1">
      <c r="A19" s="98"/>
      <c r="B19" s="15" t="s">
        <v>481</v>
      </c>
      <c r="C19" s="15" t="s">
        <v>361</v>
      </c>
      <c r="D19" s="76">
        <v>702713653</v>
      </c>
      <c r="E19" s="15" t="s">
        <v>461</v>
      </c>
    </row>
    <row r="20" spans="1:5" ht="18" customHeight="1">
      <c r="A20" s="98"/>
      <c r="B20" s="15" t="s">
        <v>429</v>
      </c>
      <c r="C20" s="15" t="s">
        <v>361</v>
      </c>
      <c r="D20" s="76">
        <v>3144295369</v>
      </c>
      <c r="E20" s="15" t="s">
        <v>429</v>
      </c>
    </row>
    <row r="21" spans="1:5" ht="18" customHeight="1">
      <c r="A21" s="98"/>
      <c r="B21" s="15" t="s">
        <v>424</v>
      </c>
      <c r="C21" s="41"/>
      <c r="D21" s="76">
        <f>D23-SUM(D11:D20)</f>
        <v>26782046511</v>
      </c>
      <c r="E21" s="15"/>
    </row>
    <row r="22" spans="1:5" ht="18" customHeight="1">
      <c r="A22" s="98"/>
      <c r="B22" s="15"/>
      <c r="C22" s="15"/>
      <c r="D22" s="76"/>
      <c r="E22" s="15"/>
    </row>
    <row r="23" spans="1:5" ht="18" customHeight="1">
      <c r="A23" s="97"/>
      <c r="B23" s="42" t="s">
        <v>89</v>
      </c>
      <c r="C23" s="54"/>
      <c r="D23" s="76">
        <f>D24-D10</f>
        <v>36851169756</v>
      </c>
      <c r="E23" s="54"/>
    </row>
    <row r="24" spans="1:5" ht="18" customHeight="1">
      <c r="A24" s="42" t="s">
        <v>10</v>
      </c>
      <c r="B24" s="54"/>
      <c r="C24" s="54"/>
      <c r="D24" s="76">
        <v>37155509756</v>
      </c>
      <c r="E24" s="54"/>
    </row>
    <row r="25" spans="1:5">
      <c r="D25" s="74"/>
    </row>
  </sheetData>
  <mergeCells count="2">
    <mergeCell ref="A7:A10"/>
    <mergeCell ref="A11:A23"/>
  </mergeCells>
  <phoneticPr fontId="8"/>
  <printOptions horizont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178"/>
  <sheetViews>
    <sheetView view="pageBreakPreview" topLeftCell="A40" zoomScale="85" zoomScaleNormal="80" zoomScaleSheetLayoutView="85" workbookViewId="0">
      <selection activeCell="B7" sqref="B7:B23"/>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11.5" style="16" bestFit="1" customWidth="1"/>
    <col min="7" max="7" width="11.75" style="16" customWidth="1"/>
    <col min="8" max="8" width="13.5" style="16" customWidth="1"/>
    <col min="9" max="9" width="12.625" style="16" customWidth="1"/>
    <col min="10" max="12" width="8.875" style="16"/>
    <col min="13" max="13" width="8.75" style="16" customWidth="1"/>
    <col min="14" max="16384" width="8.875" style="16"/>
  </cols>
  <sheetData>
    <row r="1" spans="1:5" ht="30">
      <c r="A1" s="1" t="s">
        <v>92</v>
      </c>
    </row>
    <row r="2" spans="1:5" ht="18.75">
      <c r="A2" s="13" t="s">
        <v>400</v>
      </c>
    </row>
    <row r="3" spans="1:5" ht="18.75">
      <c r="A3" s="13" t="s">
        <v>539</v>
      </c>
    </row>
    <row r="4" spans="1:5" ht="18.75">
      <c r="A4" s="13" t="s">
        <v>377</v>
      </c>
    </row>
    <row r="5" spans="1:5" ht="18.75">
      <c r="E5" s="14" t="s">
        <v>569</v>
      </c>
    </row>
    <row r="6" spans="1:5" ht="18" customHeight="1">
      <c r="A6" s="39" t="s">
        <v>93</v>
      </c>
      <c r="B6" s="39" t="s">
        <v>71</v>
      </c>
      <c r="C6" s="92" t="s">
        <v>94</v>
      </c>
      <c r="D6" s="92"/>
      <c r="E6" s="39" t="s">
        <v>86</v>
      </c>
    </row>
    <row r="7" spans="1:5" ht="14.45" customHeight="1">
      <c r="A7" s="97" t="s">
        <v>95</v>
      </c>
      <c r="B7" s="97" t="s">
        <v>96</v>
      </c>
      <c r="C7" s="98" t="s">
        <v>299</v>
      </c>
      <c r="D7" s="100"/>
      <c r="E7" s="76">
        <v>41612665410</v>
      </c>
    </row>
    <row r="8" spans="1:5" ht="14.45" customHeight="1">
      <c r="A8" s="97"/>
      <c r="B8" s="97"/>
      <c r="C8" s="98" t="s">
        <v>362</v>
      </c>
      <c r="D8" s="100"/>
      <c r="E8" s="76">
        <v>1081974560</v>
      </c>
    </row>
    <row r="9" spans="1:5" ht="14.45" customHeight="1">
      <c r="A9" s="97"/>
      <c r="B9" s="97"/>
      <c r="C9" s="98" t="s">
        <v>300</v>
      </c>
      <c r="D9" s="100"/>
      <c r="E9" s="76">
        <v>32386000</v>
      </c>
    </row>
    <row r="10" spans="1:5" ht="14.45" customHeight="1">
      <c r="A10" s="97"/>
      <c r="B10" s="97"/>
      <c r="C10" s="98" t="s">
        <v>301</v>
      </c>
      <c r="D10" s="100"/>
      <c r="E10" s="76">
        <v>319552000</v>
      </c>
    </row>
    <row r="11" spans="1:5" ht="14.45" customHeight="1">
      <c r="A11" s="97"/>
      <c r="B11" s="97"/>
      <c r="C11" s="98" t="s">
        <v>363</v>
      </c>
      <c r="D11" s="100"/>
      <c r="E11" s="76">
        <v>347084000</v>
      </c>
    </row>
    <row r="12" spans="1:5" ht="14.45" customHeight="1">
      <c r="A12" s="97"/>
      <c r="B12" s="97"/>
      <c r="C12" s="98" t="s">
        <v>364</v>
      </c>
      <c r="D12" s="100"/>
      <c r="E12" s="76">
        <v>6798677000</v>
      </c>
    </row>
    <row r="13" spans="1:5" ht="14.45" customHeight="1">
      <c r="A13" s="97"/>
      <c r="B13" s="97"/>
      <c r="C13" s="98" t="s">
        <v>355</v>
      </c>
      <c r="D13" s="100"/>
      <c r="E13" s="76">
        <v>306073896</v>
      </c>
    </row>
    <row r="14" spans="1:5" ht="14.45" customHeight="1">
      <c r="A14" s="97"/>
      <c r="B14" s="97"/>
      <c r="C14" s="98" t="s">
        <v>365</v>
      </c>
      <c r="D14" s="100"/>
      <c r="E14" s="76">
        <v>16441</v>
      </c>
    </row>
    <row r="15" spans="1:5" ht="14.45" customHeight="1">
      <c r="A15" s="97"/>
      <c r="B15" s="97"/>
      <c r="C15" s="98" t="s">
        <v>462</v>
      </c>
      <c r="D15" s="100"/>
      <c r="E15" s="76">
        <v>115008000</v>
      </c>
    </row>
    <row r="16" spans="1:5" ht="14.45" customHeight="1">
      <c r="A16" s="97"/>
      <c r="B16" s="97"/>
      <c r="C16" s="107" t="s">
        <v>482</v>
      </c>
      <c r="D16" s="108"/>
      <c r="E16" s="76">
        <v>610826000</v>
      </c>
    </row>
    <row r="17" spans="1:5" ht="14.45" customHeight="1">
      <c r="A17" s="97"/>
      <c r="B17" s="97"/>
      <c r="C17" s="98" t="s">
        <v>366</v>
      </c>
      <c r="D17" s="100"/>
      <c r="E17" s="76">
        <v>43958000</v>
      </c>
    </row>
    <row r="18" spans="1:5" ht="14.45" customHeight="1">
      <c r="A18" s="97"/>
      <c r="B18" s="97"/>
      <c r="C18" s="98" t="s">
        <v>367</v>
      </c>
      <c r="D18" s="100"/>
      <c r="E18" s="76">
        <v>784952000</v>
      </c>
    </row>
    <row r="19" spans="1:5" ht="14.45" customHeight="1">
      <c r="A19" s="97"/>
      <c r="B19" s="97"/>
      <c r="C19" s="98" t="s">
        <v>368</v>
      </c>
      <c r="D19" s="100"/>
      <c r="E19" s="76">
        <v>20030340000</v>
      </c>
    </row>
    <row r="20" spans="1:5" ht="14.45" customHeight="1">
      <c r="A20" s="97"/>
      <c r="B20" s="97"/>
      <c r="C20" s="98" t="s">
        <v>369</v>
      </c>
      <c r="D20" s="100"/>
      <c r="E20" s="76">
        <v>34316000</v>
      </c>
    </row>
    <row r="21" spans="1:5" ht="14.45" customHeight="1">
      <c r="A21" s="97"/>
      <c r="B21" s="97"/>
      <c r="C21" s="98" t="s">
        <v>370</v>
      </c>
      <c r="D21" s="100"/>
      <c r="E21" s="76">
        <v>605378905</v>
      </c>
    </row>
    <row r="22" spans="1:5" ht="14.45" customHeight="1">
      <c r="A22" s="97"/>
      <c r="B22" s="97"/>
      <c r="C22" s="98" t="s">
        <v>483</v>
      </c>
      <c r="D22" s="100"/>
      <c r="E22" s="76">
        <f>E23-SUM(E7:E21)</f>
        <v>103258033</v>
      </c>
    </row>
    <row r="23" spans="1:5" ht="14.45" customHeight="1">
      <c r="A23" s="97"/>
      <c r="B23" s="97"/>
      <c r="C23" s="97" t="s">
        <v>43</v>
      </c>
      <c r="D23" s="100"/>
      <c r="E23" s="76">
        <v>72826466245</v>
      </c>
    </row>
    <row r="24" spans="1:5" ht="15" customHeight="1">
      <c r="A24" s="97"/>
      <c r="B24" s="97" t="s">
        <v>97</v>
      </c>
      <c r="C24" s="105" t="s">
        <v>98</v>
      </c>
      <c r="D24" s="15" t="s">
        <v>302</v>
      </c>
      <c r="E24" s="76">
        <v>1989892000</v>
      </c>
    </row>
    <row r="25" spans="1:5" ht="15" customHeight="1">
      <c r="A25" s="97"/>
      <c r="B25" s="97"/>
      <c r="C25" s="97"/>
      <c r="D25" s="15" t="s">
        <v>303</v>
      </c>
      <c r="E25" s="76">
        <v>213354000</v>
      </c>
    </row>
    <row r="26" spans="1:5" ht="15" customHeight="1">
      <c r="A26" s="97"/>
      <c r="B26" s="97"/>
      <c r="C26" s="97"/>
      <c r="D26" s="42" t="s">
        <v>89</v>
      </c>
      <c r="E26" s="76">
        <v>2203246000</v>
      </c>
    </row>
    <row r="27" spans="1:5" ht="15" customHeight="1">
      <c r="A27" s="97"/>
      <c r="B27" s="97"/>
      <c r="C27" s="105" t="s">
        <v>99</v>
      </c>
      <c r="D27" s="15" t="s">
        <v>302</v>
      </c>
      <c r="E27" s="76">
        <v>18379174626</v>
      </c>
    </row>
    <row r="28" spans="1:5" ht="15" customHeight="1">
      <c r="A28" s="97"/>
      <c r="B28" s="97"/>
      <c r="C28" s="97"/>
      <c r="D28" s="15" t="s">
        <v>303</v>
      </c>
      <c r="E28" s="76">
        <v>7885424741</v>
      </c>
    </row>
    <row r="29" spans="1:5" ht="15" customHeight="1">
      <c r="A29" s="97"/>
      <c r="B29" s="97"/>
      <c r="C29" s="97"/>
      <c r="D29" s="42" t="s">
        <v>89</v>
      </c>
      <c r="E29" s="76">
        <v>28467845367</v>
      </c>
    </row>
    <row r="30" spans="1:5" ht="15" customHeight="1">
      <c r="A30" s="100"/>
      <c r="B30" s="100"/>
      <c r="C30" s="97" t="s">
        <v>43</v>
      </c>
      <c r="D30" s="100"/>
      <c r="E30" s="76">
        <v>30671091367</v>
      </c>
    </row>
    <row r="31" spans="1:5" ht="15" customHeight="1">
      <c r="A31" s="100"/>
      <c r="B31" s="97" t="s">
        <v>10</v>
      </c>
      <c r="C31" s="100"/>
      <c r="D31" s="100"/>
      <c r="E31" s="76">
        <v>103497557612</v>
      </c>
    </row>
    <row r="32" spans="1:5" ht="15" customHeight="1">
      <c r="A32" s="97" t="s">
        <v>430</v>
      </c>
      <c r="B32" s="97" t="s">
        <v>356</v>
      </c>
      <c r="C32" s="98" t="s">
        <v>431</v>
      </c>
      <c r="D32" s="100"/>
      <c r="E32" s="76">
        <v>309442000</v>
      </c>
    </row>
    <row r="33" spans="1:5" ht="15" customHeight="1">
      <c r="A33" s="97"/>
      <c r="B33" s="97"/>
      <c r="C33" s="97" t="s">
        <v>43</v>
      </c>
      <c r="D33" s="100"/>
      <c r="E33" s="76">
        <v>309442000</v>
      </c>
    </row>
    <row r="34" spans="1:5" ht="15" customHeight="1">
      <c r="A34" s="97"/>
      <c r="B34" s="97" t="s">
        <v>97</v>
      </c>
      <c r="C34" s="105" t="s">
        <v>98</v>
      </c>
      <c r="D34" s="15" t="s">
        <v>302</v>
      </c>
      <c r="E34" s="76" t="s">
        <v>467</v>
      </c>
    </row>
    <row r="35" spans="1:5" ht="15" customHeight="1">
      <c r="A35" s="97"/>
      <c r="B35" s="97"/>
      <c r="C35" s="105"/>
      <c r="D35" s="15" t="s">
        <v>303</v>
      </c>
      <c r="E35" s="76" t="s">
        <v>467</v>
      </c>
    </row>
    <row r="36" spans="1:5" ht="15" customHeight="1">
      <c r="A36" s="97"/>
      <c r="B36" s="97"/>
      <c r="C36" s="97"/>
      <c r="D36" s="42" t="s">
        <v>89</v>
      </c>
      <c r="E36" s="76" t="s">
        <v>467</v>
      </c>
    </row>
    <row r="37" spans="1:5" ht="15" customHeight="1">
      <c r="A37" s="97"/>
      <c r="B37" s="97"/>
      <c r="C37" s="105" t="s">
        <v>99</v>
      </c>
      <c r="D37" s="15" t="s">
        <v>302</v>
      </c>
      <c r="E37" s="76" t="s">
        <v>467</v>
      </c>
    </row>
    <row r="38" spans="1:5" ht="15" customHeight="1">
      <c r="A38" s="97"/>
      <c r="B38" s="97"/>
      <c r="C38" s="97"/>
      <c r="D38" s="15" t="s">
        <v>303</v>
      </c>
      <c r="E38" s="76" t="s">
        <v>467</v>
      </c>
    </row>
    <row r="39" spans="1:5" ht="15" customHeight="1">
      <c r="A39" s="97"/>
      <c r="B39" s="97"/>
      <c r="C39" s="97"/>
      <c r="D39" s="42" t="s">
        <v>89</v>
      </c>
      <c r="E39" s="76" t="s">
        <v>467</v>
      </c>
    </row>
    <row r="40" spans="1:5" ht="15" customHeight="1">
      <c r="A40" s="100"/>
      <c r="B40" s="100"/>
      <c r="C40" s="97" t="s">
        <v>43</v>
      </c>
      <c r="D40" s="100"/>
      <c r="E40" s="76" t="s">
        <v>467</v>
      </c>
    </row>
    <row r="41" spans="1:5" ht="15" customHeight="1">
      <c r="A41" s="100"/>
      <c r="B41" s="97" t="s">
        <v>10</v>
      </c>
      <c r="C41" s="100"/>
      <c r="D41" s="100"/>
      <c r="E41" s="76">
        <v>309442000</v>
      </c>
    </row>
    <row r="42" spans="1:5" ht="15" customHeight="1">
      <c r="A42" s="102" t="s">
        <v>432</v>
      </c>
      <c r="B42" s="102" t="s">
        <v>356</v>
      </c>
      <c r="C42" s="103"/>
      <c r="D42" s="104"/>
      <c r="E42" s="83" t="s">
        <v>467</v>
      </c>
    </row>
    <row r="43" spans="1:5" ht="15" customHeight="1">
      <c r="A43" s="97"/>
      <c r="B43" s="97"/>
      <c r="C43" s="97" t="s">
        <v>43</v>
      </c>
      <c r="D43" s="100"/>
      <c r="E43" s="76" t="s">
        <v>467</v>
      </c>
    </row>
    <row r="44" spans="1:5" ht="15" customHeight="1">
      <c r="A44" s="97"/>
      <c r="B44" s="97" t="s">
        <v>97</v>
      </c>
      <c r="C44" s="105" t="s">
        <v>98</v>
      </c>
      <c r="D44" s="15" t="s">
        <v>302</v>
      </c>
      <c r="E44" s="76" t="s">
        <v>467</v>
      </c>
    </row>
    <row r="45" spans="1:5" ht="15" customHeight="1">
      <c r="A45" s="97"/>
      <c r="B45" s="97"/>
      <c r="C45" s="105"/>
      <c r="D45" s="15" t="s">
        <v>303</v>
      </c>
      <c r="E45" s="76">
        <v>5113000</v>
      </c>
    </row>
    <row r="46" spans="1:5" ht="15" customHeight="1">
      <c r="A46" s="97"/>
      <c r="B46" s="97"/>
      <c r="C46" s="97"/>
      <c r="D46" s="42" t="s">
        <v>89</v>
      </c>
      <c r="E46" s="76">
        <v>5113000</v>
      </c>
    </row>
    <row r="47" spans="1:5" ht="15" customHeight="1">
      <c r="A47" s="97"/>
      <c r="B47" s="97"/>
      <c r="C47" s="105" t="s">
        <v>99</v>
      </c>
      <c r="D47" s="15" t="s">
        <v>302</v>
      </c>
      <c r="E47" s="76" t="s">
        <v>467</v>
      </c>
    </row>
    <row r="48" spans="1:5" ht="15" customHeight="1">
      <c r="A48" s="97"/>
      <c r="B48" s="97"/>
      <c r="C48" s="105"/>
      <c r="D48" s="15" t="s">
        <v>303</v>
      </c>
      <c r="E48" s="76" t="s">
        <v>467</v>
      </c>
    </row>
    <row r="49" spans="1:5" ht="15" customHeight="1">
      <c r="A49" s="97"/>
      <c r="B49" s="97"/>
      <c r="C49" s="97"/>
      <c r="D49" s="42" t="s">
        <v>89</v>
      </c>
      <c r="E49" s="76" t="s">
        <v>467</v>
      </c>
    </row>
    <row r="50" spans="1:5" ht="15" customHeight="1">
      <c r="A50" s="100"/>
      <c r="B50" s="100"/>
      <c r="C50" s="97" t="s">
        <v>43</v>
      </c>
      <c r="D50" s="100"/>
      <c r="E50" s="76">
        <v>5113000</v>
      </c>
    </row>
    <row r="51" spans="1:5" ht="15" customHeight="1" thickBot="1">
      <c r="A51" s="101"/>
      <c r="B51" s="106" t="s">
        <v>10</v>
      </c>
      <c r="C51" s="101"/>
      <c r="D51" s="101"/>
      <c r="E51" s="76">
        <v>5113000</v>
      </c>
    </row>
    <row r="52" spans="1:5" ht="15" customHeight="1" thickTop="1">
      <c r="A52" s="113" t="s">
        <v>372</v>
      </c>
      <c r="B52" s="117" t="s">
        <v>96</v>
      </c>
      <c r="C52" s="118"/>
      <c r="D52" s="119"/>
      <c r="E52" s="83">
        <v>73135908245</v>
      </c>
    </row>
    <row r="53" spans="1:5" ht="15" customHeight="1">
      <c r="A53" s="113"/>
      <c r="B53" s="97" t="s">
        <v>97</v>
      </c>
      <c r="C53" s="115" t="s">
        <v>307</v>
      </c>
      <c r="D53" s="116"/>
      <c r="E53" s="76">
        <v>2203246000</v>
      </c>
    </row>
    <row r="54" spans="1:5" ht="15" customHeight="1">
      <c r="A54" s="113"/>
      <c r="B54" s="97"/>
      <c r="C54" s="115" t="s">
        <v>308</v>
      </c>
      <c r="D54" s="116"/>
      <c r="E54" s="76">
        <f>E55-E53</f>
        <v>28472958367</v>
      </c>
    </row>
    <row r="55" spans="1:5" ht="15" customHeight="1">
      <c r="A55" s="113"/>
      <c r="B55" s="100"/>
      <c r="C55" s="109" t="s">
        <v>43</v>
      </c>
      <c r="D55" s="110"/>
      <c r="E55" s="76">
        <v>30676204367</v>
      </c>
    </row>
    <row r="56" spans="1:5" ht="15" customHeight="1">
      <c r="A56" s="99"/>
      <c r="B56" s="97" t="s">
        <v>10</v>
      </c>
      <c r="C56" s="100"/>
      <c r="D56" s="100"/>
      <c r="E56" s="76">
        <v>103812112612</v>
      </c>
    </row>
    <row r="57" spans="1:5" ht="15" customHeight="1">
      <c r="A57" s="55" t="s">
        <v>357</v>
      </c>
      <c r="B57" s="109" t="s">
        <v>96</v>
      </c>
      <c r="C57" s="111"/>
      <c r="D57" s="110"/>
      <c r="E57" s="76">
        <v>-309442000</v>
      </c>
    </row>
    <row r="58" spans="1:5" ht="15" customHeight="1">
      <c r="A58" s="112" t="s">
        <v>358</v>
      </c>
      <c r="B58" s="109" t="s">
        <v>96</v>
      </c>
      <c r="C58" s="111"/>
      <c r="D58" s="110"/>
      <c r="E58" s="76">
        <f>E52+E57</f>
        <v>72826466245</v>
      </c>
    </row>
    <row r="59" spans="1:5" ht="15" customHeight="1">
      <c r="A59" s="113"/>
      <c r="B59" s="97" t="s">
        <v>97</v>
      </c>
      <c r="C59" s="115" t="s">
        <v>307</v>
      </c>
      <c r="D59" s="116"/>
      <c r="E59" s="76">
        <v>2203246000</v>
      </c>
    </row>
    <row r="60" spans="1:5" ht="15" customHeight="1">
      <c r="A60" s="113"/>
      <c r="B60" s="97"/>
      <c r="C60" s="115" t="s">
        <v>308</v>
      </c>
      <c r="D60" s="116"/>
      <c r="E60" s="76">
        <f>E61-E59</f>
        <v>28472958367</v>
      </c>
    </row>
    <row r="61" spans="1:5" ht="15" customHeight="1">
      <c r="A61" s="113"/>
      <c r="B61" s="100"/>
      <c r="C61" s="109" t="s">
        <v>43</v>
      </c>
      <c r="D61" s="110"/>
      <c r="E61" s="76">
        <v>30676204367</v>
      </c>
    </row>
    <row r="62" spans="1:5" ht="15" customHeight="1" thickBot="1">
      <c r="A62" s="114"/>
      <c r="B62" s="106" t="s">
        <v>10</v>
      </c>
      <c r="C62" s="101"/>
      <c r="D62" s="101"/>
      <c r="E62" s="82">
        <f>E61+E58</f>
        <v>103502670612</v>
      </c>
    </row>
    <row r="63" spans="1:5" ht="15" customHeight="1" thickTop="1">
      <c r="A63" s="105" t="s">
        <v>380</v>
      </c>
      <c r="B63" s="97" t="s">
        <v>96</v>
      </c>
      <c r="C63" s="98" t="s">
        <v>434</v>
      </c>
      <c r="D63" s="100"/>
      <c r="E63" s="76">
        <f>E65-E64</f>
        <v>5325476486</v>
      </c>
    </row>
    <row r="64" spans="1:5" ht="15" customHeight="1">
      <c r="A64" s="97"/>
      <c r="B64" s="97"/>
      <c r="C64" s="107" t="s">
        <v>371</v>
      </c>
      <c r="D64" s="108"/>
      <c r="E64" s="76">
        <v>1936729000</v>
      </c>
    </row>
    <row r="65" spans="1:5" ht="15" customHeight="1">
      <c r="A65" s="97"/>
      <c r="B65" s="97"/>
      <c r="C65" s="97" t="s">
        <v>43</v>
      </c>
      <c r="D65" s="100"/>
      <c r="E65" s="76">
        <v>7262205486</v>
      </c>
    </row>
    <row r="66" spans="1:5" ht="15" customHeight="1">
      <c r="A66" s="97"/>
      <c r="B66" s="97" t="s">
        <v>97</v>
      </c>
      <c r="C66" s="105" t="s">
        <v>98</v>
      </c>
      <c r="D66" s="15" t="s">
        <v>302</v>
      </c>
      <c r="E66" s="76" t="s">
        <v>25</v>
      </c>
    </row>
    <row r="67" spans="1:5" ht="15" customHeight="1">
      <c r="A67" s="97"/>
      <c r="B67" s="97"/>
      <c r="C67" s="105"/>
      <c r="D67" s="15" t="s">
        <v>303</v>
      </c>
      <c r="E67" s="76" t="s">
        <v>25</v>
      </c>
    </row>
    <row r="68" spans="1:5" ht="15" customHeight="1">
      <c r="A68" s="97"/>
      <c r="B68" s="97"/>
      <c r="C68" s="97"/>
      <c r="D68" s="42" t="s">
        <v>89</v>
      </c>
      <c r="E68" s="76" t="s">
        <v>25</v>
      </c>
    </row>
    <row r="69" spans="1:5" ht="15" customHeight="1">
      <c r="A69" s="97"/>
      <c r="B69" s="97"/>
      <c r="C69" s="105" t="s">
        <v>99</v>
      </c>
      <c r="D69" s="15" t="s">
        <v>302</v>
      </c>
      <c r="E69" s="76">
        <v>12920000</v>
      </c>
    </row>
    <row r="70" spans="1:5" ht="15" customHeight="1">
      <c r="A70" s="97"/>
      <c r="B70" s="97"/>
      <c r="C70" s="97"/>
      <c r="D70" s="15" t="s">
        <v>303</v>
      </c>
      <c r="E70" s="76">
        <v>18897982849</v>
      </c>
    </row>
    <row r="71" spans="1:5" ht="15" customHeight="1">
      <c r="A71" s="97"/>
      <c r="B71" s="97"/>
      <c r="C71" s="97"/>
      <c r="D71" s="42" t="s">
        <v>89</v>
      </c>
      <c r="E71" s="76">
        <v>18910902849</v>
      </c>
    </row>
    <row r="72" spans="1:5" ht="15" customHeight="1">
      <c r="A72" s="100"/>
      <c r="B72" s="100"/>
      <c r="C72" s="97" t="s">
        <v>43</v>
      </c>
      <c r="D72" s="100"/>
      <c r="E72" s="76">
        <v>18910902849</v>
      </c>
    </row>
    <row r="73" spans="1:5" ht="15" customHeight="1">
      <c r="A73" s="100"/>
      <c r="B73" s="97" t="s">
        <v>10</v>
      </c>
      <c r="C73" s="100"/>
      <c r="D73" s="100"/>
      <c r="E73" s="76">
        <f>E72+E65</f>
        <v>26173108335</v>
      </c>
    </row>
    <row r="74" spans="1:5" ht="15" customHeight="1">
      <c r="A74" s="105" t="s">
        <v>433</v>
      </c>
      <c r="B74" s="97" t="s">
        <v>96</v>
      </c>
      <c r="C74" s="98" t="s">
        <v>435</v>
      </c>
      <c r="D74" s="100"/>
      <c r="E74" s="76">
        <v>20053000</v>
      </c>
    </row>
    <row r="75" spans="1:5" ht="15" customHeight="1">
      <c r="A75" s="97"/>
      <c r="B75" s="97"/>
      <c r="C75" s="97" t="s">
        <v>43</v>
      </c>
      <c r="D75" s="100"/>
      <c r="E75" s="76">
        <v>20053000</v>
      </c>
    </row>
    <row r="76" spans="1:5" ht="15" customHeight="1">
      <c r="A76" s="97"/>
      <c r="B76" s="97" t="s">
        <v>97</v>
      </c>
      <c r="C76" s="105" t="s">
        <v>98</v>
      </c>
      <c r="D76" s="15"/>
      <c r="E76" s="76" t="s">
        <v>25</v>
      </c>
    </row>
    <row r="77" spans="1:5" ht="15" customHeight="1">
      <c r="A77" s="97"/>
      <c r="B77" s="97"/>
      <c r="C77" s="97"/>
      <c r="D77" s="42" t="s">
        <v>89</v>
      </c>
      <c r="E77" s="76" t="s">
        <v>25</v>
      </c>
    </row>
    <row r="78" spans="1:5" ht="15" customHeight="1">
      <c r="A78" s="97"/>
      <c r="B78" s="97"/>
      <c r="C78" s="105" t="s">
        <v>99</v>
      </c>
      <c r="D78" s="15" t="s">
        <v>565</v>
      </c>
      <c r="E78" s="76">
        <v>592000</v>
      </c>
    </row>
    <row r="79" spans="1:5" ht="15" customHeight="1">
      <c r="A79" s="97"/>
      <c r="B79" s="97"/>
      <c r="C79" s="97"/>
      <c r="D79" s="42" t="s">
        <v>89</v>
      </c>
      <c r="E79" s="76">
        <v>592000</v>
      </c>
    </row>
    <row r="80" spans="1:5" ht="15" customHeight="1">
      <c r="A80" s="100"/>
      <c r="B80" s="100"/>
      <c r="C80" s="97" t="s">
        <v>43</v>
      </c>
      <c r="D80" s="100"/>
      <c r="E80" s="76">
        <v>592000</v>
      </c>
    </row>
    <row r="81" spans="1:5" ht="15" customHeight="1">
      <c r="A81" s="100"/>
      <c r="B81" s="97" t="s">
        <v>10</v>
      </c>
      <c r="C81" s="100"/>
      <c r="D81" s="100"/>
      <c r="E81" s="76">
        <v>20645000</v>
      </c>
    </row>
    <row r="82" spans="1:5" ht="15" customHeight="1">
      <c r="A82" s="105" t="s">
        <v>381</v>
      </c>
      <c r="B82" s="97" t="s">
        <v>96</v>
      </c>
      <c r="C82" s="98" t="s">
        <v>382</v>
      </c>
      <c r="D82" s="100"/>
      <c r="E82" s="76">
        <f>E85-E83-E84</f>
        <v>6159461482</v>
      </c>
    </row>
    <row r="83" spans="1:5" ht="15" customHeight="1">
      <c r="A83" s="105"/>
      <c r="B83" s="97"/>
      <c r="C83" s="98" t="s">
        <v>383</v>
      </c>
      <c r="D83" s="100"/>
      <c r="E83" s="76">
        <v>7712093075</v>
      </c>
    </row>
    <row r="84" spans="1:5" ht="15" customHeight="1">
      <c r="A84" s="105"/>
      <c r="B84" s="97"/>
      <c r="C84" s="98" t="s">
        <v>384</v>
      </c>
      <c r="D84" s="100"/>
      <c r="E84" s="76">
        <v>4410442000</v>
      </c>
    </row>
    <row r="85" spans="1:5" ht="15" customHeight="1">
      <c r="A85" s="97"/>
      <c r="B85" s="97"/>
      <c r="C85" s="97" t="s">
        <v>43</v>
      </c>
      <c r="D85" s="100"/>
      <c r="E85" s="76">
        <v>18281996557</v>
      </c>
    </row>
    <row r="86" spans="1:5" ht="15" customHeight="1">
      <c r="A86" s="97"/>
      <c r="B86" s="97" t="s">
        <v>97</v>
      </c>
      <c r="C86" s="105" t="s">
        <v>98</v>
      </c>
      <c r="D86" s="15"/>
      <c r="E86" s="76" t="s">
        <v>25</v>
      </c>
    </row>
    <row r="87" spans="1:5" ht="15" customHeight="1">
      <c r="A87" s="97"/>
      <c r="B87" s="97"/>
      <c r="C87" s="97"/>
      <c r="D87" s="42" t="s">
        <v>89</v>
      </c>
      <c r="E87" s="76" t="s">
        <v>25</v>
      </c>
    </row>
    <row r="88" spans="1:5" ht="15" customHeight="1">
      <c r="A88" s="97"/>
      <c r="B88" s="97"/>
      <c r="C88" s="105" t="s">
        <v>99</v>
      </c>
      <c r="D88" s="15" t="s">
        <v>302</v>
      </c>
      <c r="E88" s="76">
        <v>7244877876</v>
      </c>
    </row>
    <row r="89" spans="1:5" ht="15" customHeight="1">
      <c r="A89" s="97"/>
      <c r="B89" s="97"/>
      <c r="C89" s="97"/>
      <c r="D89" s="15" t="s">
        <v>303</v>
      </c>
      <c r="E89" s="76">
        <v>4357836957</v>
      </c>
    </row>
    <row r="90" spans="1:5" ht="15" customHeight="1">
      <c r="A90" s="97"/>
      <c r="B90" s="97"/>
      <c r="C90" s="97"/>
      <c r="D90" s="42" t="s">
        <v>89</v>
      </c>
      <c r="E90" s="76">
        <v>11602714833</v>
      </c>
    </row>
    <row r="91" spans="1:5" ht="15" customHeight="1">
      <c r="A91" s="100"/>
      <c r="B91" s="100"/>
      <c r="C91" s="97" t="s">
        <v>43</v>
      </c>
      <c r="D91" s="100"/>
      <c r="E91" s="76">
        <v>11602714833</v>
      </c>
    </row>
    <row r="92" spans="1:5" ht="15" customHeight="1">
      <c r="A92" s="100"/>
      <c r="B92" s="97" t="s">
        <v>10</v>
      </c>
      <c r="C92" s="100"/>
      <c r="D92" s="100"/>
      <c r="E92" s="76">
        <v>29884711390</v>
      </c>
    </row>
    <row r="93" spans="1:5" ht="15" customHeight="1">
      <c r="A93" s="105" t="s">
        <v>436</v>
      </c>
      <c r="B93" s="97" t="s">
        <v>96</v>
      </c>
      <c r="C93" s="98" t="s">
        <v>385</v>
      </c>
      <c r="D93" s="100"/>
      <c r="E93" s="76">
        <v>3143326940</v>
      </c>
    </row>
    <row r="94" spans="1:5" ht="15" customHeight="1">
      <c r="A94" s="105"/>
      <c r="B94" s="97"/>
      <c r="C94" s="98" t="s">
        <v>384</v>
      </c>
      <c r="D94" s="100"/>
      <c r="E94" s="76">
        <f>E95-E93</f>
        <v>3653348275</v>
      </c>
    </row>
    <row r="95" spans="1:5" ht="15" customHeight="1">
      <c r="A95" s="97"/>
      <c r="B95" s="97"/>
      <c r="C95" s="97" t="s">
        <v>43</v>
      </c>
      <c r="D95" s="100"/>
      <c r="E95" s="76">
        <v>6796675215</v>
      </c>
    </row>
    <row r="96" spans="1:5" ht="15" customHeight="1">
      <c r="A96" s="97"/>
      <c r="B96" s="97" t="s">
        <v>97</v>
      </c>
      <c r="C96" s="105" t="s">
        <v>98</v>
      </c>
      <c r="D96" s="15" t="s">
        <v>467</v>
      </c>
      <c r="E96" s="76" t="s">
        <v>467</v>
      </c>
    </row>
    <row r="97" spans="1:5" ht="15" customHeight="1">
      <c r="A97" s="97"/>
      <c r="B97" s="97"/>
      <c r="C97" s="97"/>
      <c r="D97" s="42" t="s">
        <v>89</v>
      </c>
      <c r="E97" s="76" t="s">
        <v>467</v>
      </c>
    </row>
    <row r="98" spans="1:5" ht="15" customHeight="1">
      <c r="A98" s="97"/>
      <c r="B98" s="97"/>
      <c r="C98" s="105"/>
      <c r="D98" s="15" t="s">
        <v>467</v>
      </c>
      <c r="E98" s="76" t="s">
        <v>467</v>
      </c>
    </row>
    <row r="99" spans="1:5" ht="15" customHeight="1">
      <c r="A99" s="97"/>
      <c r="B99" s="97"/>
      <c r="C99" s="97"/>
      <c r="D99" s="42" t="s">
        <v>89</v>
      </c>
      <c r="E99" s="76" t="s">
        <v>467</v>
      </c>
    </row>
    <row r="100" spans="1:5" ht="15" customHeight="1">
      <c r="A100" s="100"/>
      <c r="B100" s="100"/>
      <c r="C100" s="97" t="s">
        <v>43</v>
      </c>
      <c r="D100" s="100"/>
      <c r="E100" s="76" t="s">
        <v>467</v>
      </c>
    </row>
    <row r="101" spans="1:5" ht="15" customHeight="1">
      <c r="A101" s="100"/>
      <c r="B101" s="97" t="s">
        <v>10</v>
      </c>
      <c r="C101" s="100"/>
      <c r="D101" s="100"/>
      <c r="E101" s="76">
        <v>6796675215</v>
      </c>
    </row>
    <row r="102" spans="1:5" ht="15" customHeight="1">
      <c r="A102" s="105" t="s">
        <v>437</v>
      </c>
      <c r="B102" s="97" t="s">
        <v>96</v>
      </c>
      <c r="C102" s="98" t="s">
        <v>370</v>
      </c>
      <c r="D102" s="100"/>
      <c r="E102" s="76">
        <v>10843000</v>
      </c>
    </row>
    <row r="103" spans="1:5" ht="15" customHeight="1">
      <c r="A103" s="105"/>
      <c r="B103" s="97"/>
      <c r="C103" s="98" t="s">
        <v>384</v>
      </c>
      <c r="D103" s="100"/>
      <c r="E103" s="76">
        <v>270882000</v>
      </c>
    </row>
    <row r="104" spans="1:5" ht="15" customHeight="1">
      <c r="A104" s="97"/>
      <c r="B104" s="97"/>
      <c r="C104" s="97" t="s">
        <v>43</v>
      </c>
      <c r="D104" s="100"/>
      <c r="E104" s="76">
        <v>289509000</v>
      </c>
    </row>
    <row r="105" spans="1:5" ht="15" customHeight="1">
      <c r="A105" s="97"/>
      <c r="B105" s="97" t="s">
        <v>97</v>
      </c>
      <c r="C105" s="105" t="s">
        <v>98</v>
      </c>
      <c r="D105" s="15" t="s">
        <v>302</v>
      </c>
      <c r="E105" s="76" t="s">
        <v>467</v>
      </c>
    </row>
    <row r="106" spans="1:5" ht="15" customHeight="1">
      <c r="A106" s="97"/>
      <c r="B106" s="97"/>
      <c r="C106" s="105"/>
      <c r="D106" s="15"/>
      <c r="E106" s="76" t="s">
        <v>25</v>
      </c>
    </row>
    <row r="107" spans="1:5" ht="15" customHeight="1">
      <c r="A107" s="97"/>
      <c r="B107" s="97"/>
      <c r="C107" s="97"/>
      <c r="D107" s="42" t="s">
        <v>89</v>
      </c>
      <c r="E107" s="76" t="s">
        <v>25</v>
      </c>
    </row>
    <row r="108" spans="1:5" ht="15" customHeight="1">
      <c r="A108" s="97"/>
      <c r="B108" s="97"/>
      <c r="C108" s="105" t="s">
        <v>99</v>
      </c>
      <c r="D108" s="15" t="s">
        <v>302</v>
      </c>
      <c r="E108" s="76">
        <v>13526000</v>
      </c>
    </row>
    <row r="109" spans="1:5" ht="15" customHeight="1">
      <c r="A109" s="97"/>
      <c r="B109" s="97"/>
      <c r="C109" s="105"/>
      <c r="D109" s="15" t="s">
        <v>303</v>
      </c>
      <c r="E109" s="76">
        <v>5372000</v>
      </c>
    </row>
    <row r="110" spans="1:5" ht="15" customHeight="1">
      <c r="A110" s="97"/>
      <c r="B110" s="97"/>
      <c r="C110" s="97"/>
      <c r="D110" s="42" t="s">
        <v>89</v>
      </c>
      <c r="E110" s="76" t="s">
        <v>25</v>
      </c>
    </row>
    <row r="111" spans="1:5" ht="15" customHeight="1">
      <c r="A111" s="100"/>
      <c r="B111" s="100"/>
      <c r="C111" s="97" t="s">
        <v>43</v>
      </c>
      <c r="D111" s="100"/>
      <c r="E111" s="76">
        <v>18898000</v>
      </c>
    </row>
    <row r="112" spans="1:5" ht="15" customHeight="1">
      <c r="A112" s="100"/>
      <c r="B112" s="97" t="s">
        <v>10</v>
      </c>
      <c r="C112" s="100"/>
      <c r="D112" s="100"/>
      <c r="E112" s="76">
        <v>308407000</v>
      </c>
    </row>
    <row r="113" spans="1:5" ht="15" customHeight="1">
      <c r="A113" s="105" t="s">
        <v>438</v>
      </c>
      <c r="B113" s="97" t="s">
        <v>96</v>
      </c>
      <c r="C113" s="98" t="s">
        <v>384</v>
      </c>
      <c r="D113" s="100"/>
      <c r="E113" s="76">
        <v>6592000</v>
      </c>
    </row>
    <row r="114" spans="1:5" ht="15" customHeight="1">
      <c r="A114" s="97"/>
      <c r="B114" s="97"/>
      <c r="C114" s="97" t="s">
        <v>43</v>
      </c>
      <c r="D114" s="100"/>
      <c r="E114" s="76">
        <v>6592000</v>
      </c>
    </row>
    <row r="115" spans="1:5" ht="15" customHeight="1">
      <c r="A115" s="97"/>
      <c r="B115" s="97" t="s">
        <v>97</v>
      </c>
      <c r="C115" s="105" t="s">
        <v>98</v>
      </c>
      <c r="D115" s="15"/>
      <c r="E115" s="76" t="s">
        <v>25</v>
      </c>
    </row>
    <row r="116" spans="1:5" ht="15" customHeight="1">
      <c r="A116" s="97"/>
      <c r="B116" s="97"/>
      <c r="C116" s="97"/>
      <c r="D116" s="42" t="s">
        <v>89</v>
      </c>
      <c r="E116" s="76" t="s">
        <v>25</v>
      </c>
    </row>
    <row r="117" spans="1:5" ht="15" customHeight="1">
      <c r="A117" s="97"/>
      <c r="B117" s="97"/>
      <c r="C117" s="105" t="s">
        <v>99</v>
      </c>
      <c r="D117" s="15"/>
      <c r="E117" s="76" t="s">
        <v>25</v>
      </c>
    </row>
    <row r="118" spans="1:5" ht="15" customHeight="1">
      <c r="A118" s="97"/>
      <c r="B118" s="97"/>
      <c r="C118" s="97"/>
      <c r="D118" s="42" t="s">
        <v>89</v>
      </c>
      <c r="E118" s="76" t="s">
        <v>25</v>
      </c>
    </row>
    <row r="119" spans="1:5" ht="15" customHeight="1">
      <c r="A119" s="100"/>
      <c r="B119" s="100"/>
      <c r="C119" s="97" t="s">
        <v>43</v>
      </c>
      <c r="D119" s="100"/>
      <c r="E119" s="76" t="s">
        <v>25</v>
      </c>
    </row>
    <row r="120" spans="1:5" ht="15" customHeight="1">
      <c r="A120" s="100"/>
      <c r="B120" s="97" t="s">
        <v>10</v>
      </c>
      <c r="C120" s="100"/>
      <c r="D120" s="100"/>
      <c r="E120" s="76">
        <v>6592000</v>
      </c>
    </row>
    <row r="121" spans="1:5" ht="15" customHeight="1">
      <c r="A121" s="105" t="s">
        <v>439</v>
      </c>
      <c r="B121" s="97" t="s">
        <v>96</v>
      </c>
      <c r="C121" s="98" t="s">
        <v>370</v>
      </c>
      <c r="D121" s="100"/>
      <c r="E121" s="76">
        <v>14099300</v>
      </c>
    </row>
    <row r="122" spans="1:5" ht="15" customHeight="1">
      <c r="A122" s="105"/>
      <c r="B122" s="97"/>
      <c r="C122" s="98" t="s">
        <v>384</v>
      </c>
      <c r="D122" s="100"/>
      <c r="E122" s="76">
        <v>434447000</v>
      </c>
    </row>
    <row r="123" spans="1:5" ht="15" customHeight="1">
      <c r="A123" s="97"/>
      <c r="B123" s="97"/>
      <c r="C123" s="97" t="s">
        <v>43</v>
      </c>
      <c r="D123" s="100"/>
      <c r="E123" s="76">
        <v>448546300</v>
      </c>
    </row>
    <row r="124" spans="1:5" ht="15" customHeight="1">
      <c r="A124" s="97"/>
      <c r="B124" s="97" t="s">
        <v>97</v>
      </c>
      <c r="C124" s="105" t="s">
        <v>98</v>
      </c>
      <c r="D124" s="15"/>
      <c r="E124" s="76" t="s">
        <v>25</v>
      </c>
    </row>
    <row r="125" spans="1:5" ht="15" customHeight="1">
      <c r="A125" s="97"/>
      <c r="B125" s="97"/>
      <c r="C125" s="97"/>
      <c r="D125" s="42" t="s">
        <v>89</v>
      </c>
      <c r="E125" s="76" t="s">
        <v>25</v>
      </c>
    </row>
    <row r="126" spans="1:5" ht="15" customHeight="1">
      <c r="A126" s="97"/>
      <c r="B126" s="97"/>
      <c r="C126" s="105" t="s">
        <v>99</v>
      </c>
      <c r="D126" s="15" t="s">
        <v>302</v>
      </c>
      <c r="E126" s="76" t="s">
        <v>25</v>
      </c>
    </row>
    <row r="127" spans="1:5" ht="15" customHeight="1">
      <c r="A127" s="97"/>
      <c r="B127" s="97"/>
      <c r="C127" s="105"/>
      <c r="D127" s="15" t="s">
        <v>303</v>
      </c>
      <c r="E127" s="76" t="s">
        <v>25</v>
      </c>
    </row>
    <row r="128" spans="1:5" ht="15" customHeight="1">
      <c r="A128" s="97"/>
      <c r="B128" s="97"/>
      <c r="C128" s="97"/>
      <c r="D128" s="42" t="s">
        <v>89</v>
      </c>
      <c r="E128" s="76" t="s">
        <v>25</v>
      </c>
    </row>
    <row r="129" spans="1:5" ht="15" customHeight="1">
      <c r="A129" s="100"/>
      <c r="B129" s="100"/>
      <c r="C129" s="97" t="s">
        <v>43</v>
      </c>
      <c r="D129" s="100"/>
      <c r="E129" s="76" t="s">
        <v>25</v>
      </c>
    </row>
    <row r="130" spans="1:5" ht="15" customHeight="1">
      <c r="A130" s="100"/>
      <c r="B130" s="97" t="s">
        <v>10</v>
      </c>
      <c r="C130" s="100"/>
      <c r="D130" s="100"/>
      <c r="E130" s="76">
        <v>448546300</v>
      </c>
    </row>
    <row r="131" spans="1:5" ht="15" customHeight="1">
      <c r="A131" s="105" t="s">
        <v>387</v>
      </c>
      <c r="B131" s="97" t="s">
        <v>96</v>
      </c>
      <c r="C131" s="98"/>
      <c r="D131" s="100"/>
      <c r="E131" s="76">
        <v>1507358426</v>
      </c>
    </row>
    <row r="132" spans="1:5" ht="15" customHeight="1">
      <c r="A132" s="97"/>
      <c r="B132" s="97"/>
      <c r="C132" s="97" t="s">
        <v>43</v>
      </c>
      <c r="D132" s="100"/>
      <c r="E132" s="76">
        <v>1507358426</v>
      </c>
    </row>
    <row r="133" spans="1:5" ht="15" customHeight="1">
      <c r="A133" s="97"/>
      <c r="B133" s="97" t="s">
        <v>97</v>
      </c>
      <c r="C133" s="105" t="s">
        <v>98</v>
      </c>
      <c r="D133" s="15"/>
      <c r="E133" s="76" t="s">
        <v>25</v>
      </c>
    </row>
    <row r="134" spans="1:5" ht="15" customHeight="1">
      <c r="A134" s="97"/>
      <c r="B134" s="97"/>
      <c r="C134" s="97"/>
      <c r="D134" s="42" t="s">
        <v>89</v>
      </c>
      <c r="E134" s="76" t="s">
        <v>25</v>
      </c>
    </row>
    <row r="135" spans="1:5" ht="15" customHeight="1">
      <c r="A135" s="97"/>
      <c r="B135" s="97"/>
      <c r="C135" s="105" t="s">
        <v>99</v>
      </c>
      <c r="D135" s="15"/>
      <c r="E135" s="76" t="s">
        <v>25</v>
      </c>
    </row>
    <row r="136" spans="1:5" ht="15" customHeight="1">
      <c r="A136" s="97"/>
      <c r="B136" s="97"/>
      <c r="C136" s="97"/>
      <c r="D136" s="42" t="s">
        <v>89</v>
      </c>
      <c r="E136" s="76" t="s">
        <v>25</v>
      </c>
    </row>
    <row r="137" spans="1:5" ht="15" customHeight="1">
      <c r="A137" s="100"/>
      <c r="B137" s="100"/>
      <c r="C137" s="97" t="s">
        <v>43</v>
      </c>
      <c r="D137" s="100"/>
      <c r="E137" s="76" t="s">
        <v>25</v>
      </c>
    </row>
    <row r="138" spans="1:5" ht="15" customHeight="1">
      <c r="A138" s="100"/>
      <c r="B138" s="97" t="s">
        <v>10</v>
      </c>
      <c r="C138" s="100"/>
      <c r="D138" s="100"/>
      <c r="E138" s="76">
        <v>1507358426</v>
      </c>
    </row>
    <row r="139" spans="1:5" ht="15" customHeight="1">
      <c r="A139" s="105" t="s">
        <v>440</v>
      </c>
      <c r="B139" s="97" t="s">
        <v>96</v>
      </c>
      <c r="C139" s="98"/>
      <c r="D139" s="100"/>
      <c r="E139" s="76" t="s">
        <v>25</v>
      </c>
    </row>
    <row r="140" spans="1:5" ht="15" customHeight="1">
      <c r="A140" s="97"/>
      <c r="B140" s="97"/>
      <c r="C140" s="97" t="s">
        <v>43</v>
      </c>
      <c r="D140" s="100"/>
      <c r="E140" s="76" t="s">
        <v>25</v>
      </c>
    </row>
    <row r="141" spans="1:5" ht="15" customHeight="1">
      <c r="A141" s="97"/>
      <c r="B141" s="97" t="s">
        <v>97</v>
      </c>
      <c r="C141" s="105" t="s">
        <v>98</v>
      </c>
      <c r="D141" s="15"/>
      <c r="E141" s="76" t="s">
        <v>25</v>
      </c>
    </row>
    <row r="142" spans="1:5" ht="15" customHeight="1">
      <c r="A142" s="97"/>
      <c r="B142" s="97"/>
      <c r="C142" s="97"/>
      <c r="D142" s="42" t="s">
        <v>89</v>
      </c>
      <c r="E142" s="76" t="s">
        <v>25</v>
      </c>
    </row>
    <row r="143" spans="1:5" ht="15" customHeight="1">
      <c r="A143" s="97"/>
      <c r="B143" s="97"/>
      <c r="C143" s="105" t="s">
        <v>99</v>
      </c>
      <c r="D143" s="15"/>
      <c r="E143" s="76" t="s">
        <v>25</v>
      </c>
    </row>
    <row r="144" spans="1:5" ht="15" customHeight="1">
      <c r="A144" s="97"/>
      <c r="B144" s="97"/>
      <c r="C144" s="97"/>
      <c r="D144" s="42" t="s">
        <v>89</v>
      </c>
      <c r="E144" s="76" t="s">
        <v>25</v>
      </c>
    </row>
    <row r="145" spans="1:5" ht="15" customHeight="1">
      <c r="A145" s="100"/>
      <c r="B145" s="100"/>
      <c r="C145" s="97" t="s">
        <v>43</v>
      </c>
      <c r="D145" s="100"/>
      <c r="E145" s="76" t="s">
        <v>25</v>
      </c>
    </row>
    <row r="146" spans="1:5" ht="15" customHeight="1">
      <c r="A146" s="100"/>
      <c r="B146" s="97" t="s">
        <v>10</v>
      </c>
      <c r="C146" s="100"/>
      <c r="D146" s="100"/>
      <c r="E146" s="76" t="s">
        <v>25</v>
      </c>
    </row>
    <row r="147" spans="1:5" ht="15" customHeight="1">
      <c r="A147" s="105" t="s">
        <v>441</v>
      </c>
      <c r="B147" s="97" t="s">
        <v>96</v>
      </c>
      <c r="C147" s="98"/>
      <c r="D147" s="100"/>
      <c r="E147" s="76" t="s">
        <v>25</v>
      </c>
    </row>
    <row r="148" spans="1:5" ht="15" customHeight="1">
      <c r="A148" s="97"/>
      <c r="B148" s="97"/>
      <c r="C148" s="97" t="s">
        <v>43</v>
      </c>
      <c r="D148" s="100"/>
      <c r="E148" s="76" t="s">
        <v>25</v>
      </c>
    </row>
    <row r="149" spans="1:5" ht="15" customHeight="1">
      <c r="A149" s="97"/>
      <c r="B149" s="97" t="s">
        <v>97</v>
      </c>
      <c r="C149" s="105" t="s">
        <v>98</v>
      </c>
      <c r="D149" s="15"/>
      <c r="E149" s="76" t="s">
        <v>25</v>
      </c>
    </row>
    <row r="150" spans="1:5" ht="15" customHeight="1">
      <c r="A150" s="97"/>
      <c r="B150" s="97"/>
      <c r="C150" s="97"/>
      <c r="D150" s="42" t="s">
        <v>89</v>
      </c>
      <c r="E150" s="76" t="s">
        <v>25</v>
      </c>
    </row>
    <row r="151" spans="1:5" ht="15" customHeight="1">
      <c r="A151" s="97"/>
      <c r="B151" s="97"/>
      <c r="C151" s="105" t="s">
        <v>99</v>
      </c>
      <c r="D151" s="15"/>
      <c r="E151" s="76" t="s">
        <v>25</v>
      </c>
    </row>
    <row r="152" spans="1:5" ht="15" customHeight="1">
      <c r="A152" s="97"/>
      <c r="B152" s="97"/>
      <c r="C152" s="97"/>
      <c r="D152" s="42" t="s">
        <v>89</v>
      </c>
      <c r="E152" s="76" t="s">
        <v>25</v>
      </c>
    </row>
    <row r="153" spans="1:5" ht="15" customHeight="1">
      <c r="A153" s="100"/>
      <c r="B153" s="100"/>
      <c r="C153" s="97" t="s">
        <v>43</v>
      </c>
      <c r="D153" s="100"/>
      <c r="E153" s="76" t="s">
        <v>25</v>
      </c>
    </row>
    <row r="154" spans="1:5" ht="15" customHeight="1">
      <c r="A154" s="100"/>
      <c r="B154" s="97" t="s">
        <v>10</v>
      </c>
      <c r="C154" s="100"/>
      <c r="D154" s="100"/>
      <c r="E154" s="76" t="s">
        <v>25</v>
      </c>
    </row>
    <row r="155" spans="1:5" ht="15" customHeight="1">
      <c r="A155" s="105" t="s">
        <v>391</v>
      </c>
      <c r="B155" s="97" t="s">
        <v>96</v>
      </c>
      <c r="C155" s="98"/>
      <c r="D155" s="100"/>
      <c r="E155" s="76">
        <v>4156530379</v>
      </c>
    </row>
    <row r="156" spans="1:5" ht="15" customHeight="1">
      <c r="A156" s="97"/>
      <c r="B156" s="97"/>
      <c r="C156" s="97" t="s">
        <v>43</v>
      </c>
      <c r="D156" s="100"/>
      <c r="E156" s="76">
        <v>4156530379</v>
      </c>
    </row>
    <row r="157" spans="1:5" ht="15" customHeight="1">
      <c r="A157" s="97"/>
      <c r="B157" s="97" t="s">
        <v>97</v>
      </c>
      <c r="C157" s="105" t="s">
        <v>98</v>
      </c>
      <c r="D157" s="15" t="s">
        <v>386</v>
      </c>
      <c r="E157" s="76">
        <v>2674000</v>
      </c>
    </row>
    <row r="158" spans="1:5" ht="15" customHeight="1">
      <c r="A158" s="97"/>
      <c r="B158" s="97"/>
      <c r="C158" s="97"/>
      <c r="D158" s="42" t="s">
        <v>89</v>
      </c>
      <c r="E158" s="76" t="s">
        <v>467</v>
      </c>
    </row>
    <row r="159" spans="1:5" ht="15" customHeight="1">
      <c r="A159" s="97"/>
      <c r="B159" s="97"/>
      <c r="C159" s="105"/>
      <c r="D159" s="15"/>
      <c r="E159" s="76" t="s">
        <v>467</v>
      </c>
    </row>
    <row r="160" spans="1:5" ht="15" customHeight="1">
      <c r="A160" s="97"/>
      <c r="B160" s="97"/>
      <c r="C160" s="97"/>
      <c r="D160" s="42" t="s">
        <v>89</v>
      </c>
      <c r="E160" s="76" t="s">
        <v>467</v>
      </c>
    </row>
    <row r="161" spans="1:5" ht="15" customHeight="1">
      <c r="A161" s="100"/>
      <c r="B161" s="100"/>
      <c r="C161" s="97" t="s">
        <v>43</v>
      </c>
      <c r="D161" s="100"/>
      <c r="E161" s="76">
        <v>2674000</v>
      </c>
    </row>
    <row r="162" spans="1:5" ht="15" customHeight="1">
      <c r="A162" s="100"/>
      <c r="B162" s="97" t="s">
        <v>10</v>
      </c>
      <c r="C162" s="100"/>
      <c r="D162" s="100"/>
      <c r="E162" s="76">
        <v>4159204379</v>
      </c>
    </row>
    <row r="163" spans="1:5" ht="15" customHeight="1">
      <c r="A163" s="99" t="s">
        <v>442</v>
      </c>
      <c r="B163" s="102" t="s">
        <v>96</v>
      </c>
      <c r="C163" s="103" t="s">
        <v>384</v>
      </c>
      <c r="D163" s="104"/>
      <c r="E163" s="76">
        <v>19831579</v>
      </c>
    </row>
    <row r="164" spans="1:5" ht="15" customHeight="1">
      <c r="A164" s="97"/>
      <c r="B164" s="97"/>
      <c r="C164" s="97" t="s">
        <v>43</v>
      </c>
      <c r="D164" s="100"/>
      <c r="E164" s="76">
        <v>19831579</v>
      </c>
    </row>
    <row r="165" spans="1:5" ht="15" customHeight="1">
      <c r="A165" s="97"/>
      <c r="B165" s="97" t="s">
        <v>97</v>
      </c>
      <c r="C165" s="105" t="s">
        <v>98</v>
      </c>
      <c r="D165" s="15"/>
      <c r="E165" s="76" t="s">
        <v>25</v>
      </c>
    </row>
    <row r="166" spans="1:5" ht="15" customHeight="1">
      <c r="A166" s="97"/>
      <c r="B166" s="97"/>
      <c r="C166" s="97"/>
      <c r="D166" s="42" t="s">
        <v>89</v>
      </c>
      <c r="E166" s="76" t="s">
        <v>25</v>
      </c>
    </row>
    <row r="167" spans="1:5" ht="15" customHeight="1">
      <c r="A167" s="97"/>
      <c r="B167" s="97"/>
      <c r="C167" s="105" t="s">
        <v>99</v>
      </c>
      <c r="D167" s="15"/>
      <c r="E167" s="76" t="s">
        <v>25</v>
      </c>
    </row>
    <row r="168" spans="1:5" ht="15" customHeight="1">
      <c r="A168" s="97"/>
      <c r="B168" s="97"/>
      <c r="C168" s="97"/>
      <c r="D168" s="42" t="s">
        <v>89</v>
      </c>
      <c r="E168" s="76" t="s">
        <v>25</v>
      </c>
    </row>
    <row r="169" spans="1:5" ht="15" customHeight="1">
      <c r="A169" s="100"/>
      <c r="B169" s="100"/>
      <c r="C169" s="97" t="s">
        <v>43</v>
      </c>
      <c r="D169" s="100"/>
      <c r="E169" s="76" t="s">
        <v>25</v>
      </c>
    </row>
    <row r="170" spans="1:5" ht="15" customHeight="1" thickBot="1">
      <c r="A170" s="101"/>
      <c r="B170" s="106" t="s">
        <v>10</v>
      </c>
      <c r="C170" s="101"/>
      <c r="D170" s="101"/>
      <c r="E170" s="82">
        <v>19831579</v>
      </c>
    </row>
    <row r="171" spans="1:5" ht="15" customHeight="1" thickTop="1">
      <c r="A171" s="113" t="s">
        <v>388</v>
      </c>
      <c r="B171" s="117" t="s">
        <v>96</v>
      </c>
      <c r="C171" s="118"/>
      <c r="D171" s="119"/>
      <c r="E171" s="83">
        <v>111615764187</v>
      </c>
    </row>
    <row r="172" spans="1:5" ht="15" customHeight="1">
      <c r="A172" s="113"/>
      <c r="B172" s="109" t="s">
        <v>97</v>
      </c>
      <c r="C172" s="111"/>
      <c r="D172" s="110"/>
      <c r="E172" s="76">
        <v>61211986049</v>
      </c>
    </row>
    <row r="173" spans="1:5" ht="15" customHeight="1">
      <c r="A173" s="99"/>
      <c r="B173" s="97" t="s">
        <v>10</v>
      </c>
      <c r="C173" s="100"/>
      <c r="D173" s="100"/>
      <c r="E173" s="76">
        <v>172827750236</v>
      </c>
    </row>
    <row r="174" spans="1:5" ht="15" customHeight="1">
      <c r="A174" s="55" t="s">
        <v>389</v>
      </c>
      <c r="B174" s="109" t="s">
        <v>96</v>
      </c>
      <c r="C174" s="111"/>
      <c r="D174" s="110"/>
      <c r="E174" s="76">
        <v>-16607454973</v>
      </c>
    </row>
    <row r="175" spans="1:5" ht="15" customHeight="1">
      <c r="A175" s="112" t="s">
        <v>390</v>
      </c>
      <c r="B175" s="109" t="s">
        <v>96</v>
      </c>
      <c r="C175" s="111"/>
      <c r="D175" s="110"/>
      <c r="E175" s="83">
        <v>95008309214</v>
      </c>
    </row>
    <row r="176" spans="1:5" ht="15" customHeight="1">
      <c r="A176" s="113"/>
      <c r="B176" s="109" t="s">
        <v>97</v>
      </c>
      <c r="C176" s="111"/>
      <c r="D176" s="110"/>
      <c r="E176" s="76">
        <v>61211986049</v>
      </c>
    </row>
    <row r="177" spans="1:5" ht="15" customHeight="1" thickBot="1">
      <c r="A177" s="114"/>
      <c r="B177" s="106" t="s">
        <v>10</v>
      </c>
      <c r="C177" s="101"/>
      <c r="D177" s="101"/>
      <c r="E177" s="76">
        <v>156220295263</v>
      </c>
    </row>
    <row r="178" spans="1:5" ht="16.5" thickTop="1"/>
  </sheetData>
  <mergeCells count="181">
    <mergeCell ref="A155:A162"/>
    <mergeCell ref="B155:B156"/>
    <mergeCell ref="C155:D155"/>
    <mergeCell ref="C156:D156"/>
    <mergeCell ref="B157:B161"/>
    <mergeCell ref="C157:C158"/>
    <mergeCell ref="C159:C160"/>
    <mergeCell ref="C161:D161"/>
    <mergeCell ref="B162:D162"/>
    <mergeCell ref="B174:D174"/>
    <mergeCell ref="A175:A177"/>
    <mergeCell ref="B175:D175"/>
    <mergeCell ref="B177:D177"/>
    <mergeCell ref="A171:A173"/>
    <mergeCell ref="B171:D171"/>
    <mergeCell ref="B173:D173"/>
    <mergeCell ref="B172:D172"/>
    <mergeCell ref="B176:D176"/>
    <mergeCell ref="A131:A138"/>
    <mergeCell ref="B131:B132"/>
    <mergeCell ref="C131:D131"/>
    <mergeCell ref="C132:D132"/>
    <mergeCell ref="B133:B137"/>
    <mergeCell ref="C133:C134"/>
    <mergeCell ref="C135:C136"/>
    <mergeCell ref="C137:D137"/>
    <mergeCell ref="B138:D138"/>
    <mergeCell ref="A121:A130"/>
    <mergeCell ref="B121:B123"/>
    <mergeCell ref="C121:D121"/>
    <mergeCell ref="C123:D123"/>
    <mergeCell ref="B124:B129"/>
    <mergeCell ref="C124:C125"/>
    <mergeCell ref="C126:C128"/>
    <mergeCell ref="C129:D129"/>
    <mergeCell ref="B130:D130"/>
    <mergeCell ref="C122:D122"/>
    <mergeCell ref="A93:A101"/>
    <mergeCell ref="B93:B95"/>
    <mergeCell ref="C93:D93"/>
    <mergeCell ref="C94:D94"/>
    <mergeCell ref="C95:D95"/>
    <mergeCell ref="B96:B100"/>
    <mergeCell ref="C96:C97"/>
    <mergeCell ref="C98:C99"/>
    <mergeCell ref="C100:D100"/>
    <mergeCell ref="B101:D101"/>
    <mergeCell ref="A82:A92"/>
    <mergeCell ref="B82:B85"/>
    <mergeCell ref="C82:D82"/>
    <mergeCell ref="C83:D83"/>
    <mergeCell ref="C84:D84"/>
    <mergeCell ref="C85:D85"/>
    <mergeCell ref="B86:B91"/>
    <mergeCell ref="C86:C87"/>
    <mergeCell ref="C88:C90"/>
    <mergeCell ref="C91:D91"/>
    <mergeCell ref="B92:D92"/>
    <mergeCell ref="A147:A154"/>
    <mergeCell ref="B147:B148"/>
    <mergeCell ref="C147:D147"/>
    <mergeCell ref="C148:D148"/>
    <mergeCell ref="B149:B153"/>
    <mergeCell ref="C149:C150"/>
    <mergeCell ref="C151:C152"/>
    <mergeCell ref="C153:D153"/>
    <mergeCell ref="B154:D154"/>
    <mergeCell ref="A74:A81"/>
    <mergeCell ref="B74:B75"/>
    <mergeCell ref="C74:D74"/>
    <mergeCell ref="C75:D75"/>
    <mergeCell ref="B76:B80"/>
    <mergeCell ref="C76:C77"/>
    <mergeCell ref="C78:C79"/>
    <mergeCell ref="C80:D80"/>
    <mergeCell ref="B81:D81"/>
    <mergeCell ref="A63:A73"/>
    <mergeCell ref="B63:B65"/>
    <mergeCell ref="C63:D63"/>
    <mergeCell ref="C65:D65"/>
    <mergeCell ref="B66:B72"/>
    <mergeCell ref="C66:C68"/>
    <mergeCell ref="C69:C71"/>
    <mergeCell ref="C72:D72"/>
    <mergeCell ref="B73:D73"/>
    <mergeCell ref="C64:D64"/>
    <mergeCell ref="B57:D57"/>
    <mergeCell ref="A58:A62"/>
    <mergeCell ref="B58:D58"/>
    <mergeCell ref="B59:B61"/>
    <mergeCell ref="C59:D59"/>
    <mergeCell ref="C60:D60"/>
    <mergeCell ref="C61:D61"/>
    <mergeCell ref="B62:D62"/>
    <mergeCell ref="A32:A41"/>
    <mergeCell ref="B32:B33"/>
    <mergeCell ref="C32:D32"/>
    <mergeCell ref="C33:D33"/>
    <mergeCell ref="C37:C39"/>
    <mergeCell ref="C40:D40"/>
    <mergeCell ref="B41:D41"/>
    <mergeCell ref="A42:A51"/>
    <mergeCell ref="B42:B43"/>
    <mergeCell ref="C42:D42"/>
    <mergeCell ref="C43:D43"/>
    <mergeCell ref="A52:A56"/>
    <mergeCell ref="B52:D52"/>
    <mergeCell ref="B53:B55"/>
    <mergeCell ref="C53:D53"/>
    <mergeCell ref="C54:D54"/>
    <mergeCell ref="C55:D55"/>
    <mergeCell ref="B56:D56"/>
    <mergeCell ref="B44:B50"/>
    <mergeCell ref="C44:C46"/>
    <mergeCell ref="C47:C49"/>
    <mergeCell ref="C50:D50"/>
    <mergeCell ref="B51:D51"/>
    <mergeCell ref="B31:D31"/>
    <mergeCell ref="C6:D6"/>
    <mergeCell ref="B34:B40"/>
    <mergeCell ref="C34:C36"/>
    <mergeCell ref="C15:D15"/>
    <mergeCell ref="A7:A31"/>
    <mergeCell ref="B7:B23"/>
    <mergeCell ref="C7:D7"/>
    <mergeCell ref="C18:D18"/>
    <mergeCell ref="C22:D22"/>
    <mergeCell ref="C23:D23"/>
    <mergeCell ref="B24:B30"/>
    <mergeCell ref="C24:C26"/>
    <mergeCell ref="C16:D16"/>
    <mergeCell ref="C17:D17"/>
    <mergeCell ref="C10:D10"/>
    <mergeCell ref="C8:D8"/>
    <mergeCell ref="C9:D9"/>
    <mergeCell ref="C11:D11"/>
    <mergeCell ref="C12:D12"/>
    <mergeCell ref="C14:D14"/>
    <mergeCell ref="C27:C29"/>
    <mergeCell ref="C30:D30"/>
    <mergeCell ref="C13:D13"/>
    <mergeCell ref="C19:D19"/>
    <mergeCell ref="C20:D20"/>
    <mergeCell ref="C21:D21"/>
    <mergeCell ref="A113:A120"/>
    <mergeCell ref="B113:B114"/>
    <mergeCell ref="C113:D113"/>
    <mergeCell ref="C114:D114"/>
    <mergeCell ref="B115:B119"/>
    <mergeCell ref="C115:C116"/>
    <mergeCell ref="C117:C118"/>
    <mergeCell ref="C119:D119"/>
    <mergeCell ref="B120:D120"/>
    <mergeCell ref="A102:A112"/>
    <mergeCell ref="B102:B104"/>
    <mergeCell ref="C102:D102"/>
    <mergeCell ref="C104:D104"/>
    <mergeCell ref="B105:B111"/>
    <mergeCell ref="C105:C107"/>
    <mergeCell ref="C108:C110"/>
    <mergeCell ref="C111:D111"/>
    <mergeCell ref="B112:D112"/>
    <mergeCell ref="C103:D103"/>
    <mergeCell ref="A139:A146"/>
    <mergeCell ref="B139:B140"/>
    <mergeCell ref="C139:D139"/>
    <mergeCell ref="C140:D140"/>
    <mergeCell ref="B141:B145"/>
    <mergeCell ref="C141:C142"/>
    <mergeCell ref="C143:C144"/>
    <mergeCell ref="C145:D145"/>
    <mergeCell ref="B146:D146"/>
    <mergeCell ref="A163:A170"/>
    <mergeCell ref="B163:B164"/>
    <mergeCell ref="C163:D163"/>
    <mergeCell ref="C164:D164"/>
    <mergeCell ref="B165:B169"/>
    <mergeCell ref="C165:C166"/>
    <mergeCell ref="C167:C168"/>
    <mergeCell ref="C169:D169"/>
    <mergeCell ref="B170:D170"/>
  </mergeCells>
  <phoneticPr fontId="8"/>
  <printOptions horizontalCentered="1"/>
  <pageMargins left="0.59055118110236227" right="0.39370078740157483" top="0.39370078740157483" bottom="0.39370078740157483" header="0.19685039370078741" footer="0.19685039370078741"/>
  <pageSetup paperSize="9" scale="83" fitToHeight="0" orientation="portrait" r:id="rId1"/>
  <headerFooter>
    <oddFooter>&amp;C&amp;9&amp;P/&amp;N</oddFooter>
  </headerFooter>
  <rowBreaks count="2" manualBreakCount="2">
    <brk id="62" max="4" man="1"/>
    <brk id="120" max="4"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1"/>
  <sheetViews>
    <sheetView zoomScale="85" zoomScaleNormal="85" workbookViewId="0">
      <selection activeCell="C9" sqref="C9"/>
    </sheetView>
  </sheetViews>
  <sheetFormatPr defaultColWidth="8.875" defaultRowHeight="20.25" customHeight="1"/>
  <cols>
    <col min="1" max="1" width="23.375" style="13" customWidth="1"/>
    <col min="2" max="6" width="17.625" style="13" customWidth="1"/>
    <col min="7" max="16384" width="8.875" style="13"/>
  </cols>
  <sheetData>
    <row r="1" spans="1:6" ht="20.25" customHeight="1">
      <c r="A1" s="120" t="s">
        <v>337</v>
      </c>
      <c r="B1" s="121"/>
      <c r="C1" s="121"/>
      <c r="D1" s="121"/>
      <c r="E1" s="121"/>
      <c r="F1" s="121"/>
    </row>
    <row r="2" spans="1:6" ht="20.25" customHeight="1">
      <c r="A2" s="36" t="s">
        <v>400</v>
      </c>
      <c r="B2" s="36"/>
      <c r="C2" s="36"/>
      <c r="D2" s="36"/>
      <c r="E2" s="36"/>
      <c r="F2" s="17" t="s">
        <v>539</v>
      </c>
    </row>
    <row r="3" spans="1:6" ht="20.25" customHeight="1">
      <c r="A3" s="36" t="s">
        <v>377</v>
      </c>
      <c r="B3" s="36"/>
      <c r="C3" s="36"/>
      <c r="D3" s="36"/>
      <c r="E3" s="36"/>
      <c r="F3" s="17" t="s">
        <v>568</v>
      </c>
    </row>
    <row r="4" spans="1:6" ht="20.25" customHeight="1">
      <c r="A4" s="122" t="s">
        <v>71</v>
      </c>
      <c r="B4" s="124" t="s">
        <v>86</v>
      </c>
      <c r="C4" s="124" t="s">
        <v>338</v>
      </c>
      <c r="D4" s="124"/>
      <c r="E4" s="124"/>
      <c r="F4" s="124"/>
    </row>
    <row r="5" spans="1:6" ht="20.25" customHeight="1">
      <c r="A5" s="122"/>
      <c r="B5" s="124"/>
      <c r="C5" s="124" t="s">
        <v>97</v>
      </c>
      <c r="D5" s="124" t="s">
        <v>339</v>
      </c>
      <c r="E5" s="124" t="s">
        <v>96</v>
      </c>
      <c r="F5" s="124" t="s">
        <v>30</v>
      </c>
    </row>
    <row r="6" spans="1:6" ht="20.25" customHeight="1" thickBot="1">
      <c r="A6" s="123"/>
      <c r="B6" s="125"/>
      <c r="C6" s="125"/>
      <c r="D6" s="125"/>
      <c r="E6" s="125"/>
      <c r="F6" s="125"/>
    </row>
    <row r="7" spans="1:6" ht="20.25" customHeight="1" thickTop="1">
      <c r="A7" s="66" t="s">
        <v>197</v>
      </c>
      <c r="B7" s="90">
        <v>164109644395</v>
      </c>
      <c r="C7" s="90">
        <f>C11-C8</f>
        <v>59008740049</v>
      </c>
      <c r="D7" s="90">
        <f>D11-D9-D8</f>
        <v>11200800000</v>
      </c>
      <c r="E7" s="90">
        <f>E11-E9-E8</f>
        <v>82185130802</v>
      </c>
      <c r="F7" s="90">
        <v>11714973544</v>
      </c>
    </row>
    <row r="8" spans="1:6" ht="20.25" customHeight="1">
      <c r="A8" s="66" t="s">
        <v>340</v>
      </c>
      <c r="B8" s="90">
        <v>12600964045</v>
      </c>
      <c r="C8" s="90">
        <v>2203246000</v>
      </c>
      <c r="D8" s="90">
        <v>2576000000</v>
      </c>
      <c r="E8" s="90">
        <f>B8-D8-C8</f>
        <v>7821718045</v>
      </c>
      <c r="F8" s="90"/>
    </row>
    <row r="9" spans="1:6" ht="20.25" customHeight="1">
      <c r="A9" s="66" t="s">
        <v>341</v>
      </c>
      <c r="B9" s="90">
        <v>5055760367</v>
      </c>
      <c r="C9" s="90"/>
      <c r="D9" s="90">
        <v>54300000</v>
      </c>
      <c r="E9" s="90">
        <f>B9-D9</f>
        <v>5001460367</v>
      </c>
      <c r="F9" s="90"/>
    </row>
    <row r="10" spans="1:6" ht="20.25" customHeight="1">
      <c r="A10" s="66" t="s">
        <v>30</v>
      </c>
      <c r="B10" s="90"/>
      <c r="C10" s="90"/>
      <c r="D10" s="90"/>
      <c r="E10" s="90"/>
      <c r="F10" s="90"/>
    </row>
    <row r="11" spans="1:6" ht="20.25" customHeight="1">
      <c r="A11" s="67" t="s">
        <v>10</v>
      </c>
      <c r="B11" s="90">
        <f>SUM(B7:B10)</f>
        <v>181766368807</v>
      </c>
      <c r="C11" s="90">
        <v>61211986049</v>
      </c>
      <c r="D11" s="90">
        <v>13831100000</v>
      </c>
      <c r="E11" s="90">
        <v>95008309214</v>
      </c>
      <c r="F11" s="90">
        <f>B11-C11-D11-E11</f>
        <v>11714973544</v>
      </c>
    </row>
  </sheetData>
  <mergeCells count="8">
    <mergeCell ref="A1:F1"/>
    <mergeCell ref="A4:A6"/>
    <mergeCell ref="B4:B6"/>
    <mergeCell ref="C4:F4"/>
    <mergeCell ref="C5:C6"/>
    <mergeCell ref="D5:D6"/>
    <mergeCell ref="E5:E6"/>
    <mergeCell ref="F5:F6"/>
  </mergeCells>
  <phoneticPr fontId="8"/>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tabSelected="1" workbookViewId="0">
      <selection activeCell="B10" sqref="B10"/>
    </sheetView>
  </sheetViews>
  <sheetFormatPr defaultColWidth="8.875" defaultRowHeight="15.75"/>
  <cols>
    <col min="1" max="1" width="45.625" style="16" customWidth="1"/>
    <col min="2" max="2" width="30.625" style="16" customWidth="1"/>
    <col min="3" max="16384" width="8.875" style="16"/>
  </cols>
  <sheetData>
    <row r="1" spans="1:2" ht="30">
      <c r="A1" s="1" t="s">
        <v>90</v>
      </c>
    </row>
    <row r="2" spans="1:2" ht="18.75">
      <c r="A2" s="13" t="s">
        <v>400</v>
      </c>
    </row>
    <row r="3" spans="1:2" ht="18.75">
      <c r="A3" s="13" t="s">
        <v>549</v>
      </c>
    </row>
    <row r="4" spans="1:2" ht="18.75">
      <c r="A4" s="13" t="s">
        <v>377</v>
      </c>
    </row>
    <row r="5" spans="1:2" ht="18.75">
      <c r="B5" s="14" t="s">
        <v>569</v>
      </c>
    </row>
    <row r="6" spans="1:2" ht="22.5" customHeight="1">
      <c r="A6" s="39" t="s">
        <v>26</v>
      </c>
      <c r="B6" s="39" t="s">
        <v>75</v>
      </c>
    </row>
    <row r="7" spans="1:2" ht="18" customHeight="1">
      <c r="A7" s="51" t="s">
        <v>342</v>
      </c>
      <c r="B7" s="76">
        <v>23814425149</v>
      </c>
    </row>
    <row r="8" spans="1:2" ht="18" customHeight="1">
      <c r="A8" s="51" t="s">
        <v>91</v>
      </c>
      <c r="B8" s="76" t="s">
        <v>25</v>
      </c>
    </row>
    <row r="9" spans="1:2" ht="18" customHeight="1">
      <c r="A9" s="51"/>
      <c r="B9" s="76"/>
    </row>
    <row r="10" spans="1:2" ht="18" customHeight="1">
      <c r="A10" s="51"/>
      <c r="B10" s="76"/>
    </row>
    <row r="11" spans="1:2" ht="18" customHeight="1">
      <c r="A11" s="51"/>
      <c r="B11" s="76"/>
    </row>
    <row r="12" spans="1:2" ht="18" customHeight="1">
      <c r="A12" s="42" t="s">
        <v>10</v>
      </c>
      <c r="B12" s="76">
        <v>23814425149</v>
      </c>
    </row>
  </sheetData>
  <phoneticPr fontId="8"/>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8" customWidth="1"/>
    <col min="2" max="2" width="18.875" style="28" customWidth="1"/>
    <col min="3" max="3" width="8.875" style="28" hidden="1" customWidth="1"/>
    <col min="4" max="4" width="33.875" style="28" customWidth="1"/>
    <col min="5" max="7" width="18.875" style="28" customWidth="1"/>
    <col min="8" max="16384" width="8.875" style="28"/>
  </cols>
  <sheetData>
    <row r="1" spans="1:5" ht="17.100000000000001" customHeight="1">
      <c r="E1" s="9" t="s">
        <v>100</v>
      </c>
    </row>
    <row r="2" spans="1:5" ht="21">
      <c r="A2" s="126" t="s">
        <v>396</v>
      </c>
      <c r="B2" s="127"/>
      <c r="C2" s="127"/>
      <c r="D2" s="127"/>
      <c r="E2" s="127"/>
    </row>
    <row r="3" spans="1:5" ht="13.5">
      <c r="A3" s="128" t="s">
        <v>463</v>
      </c>
      <c r="B3" s="127"/>
      <c r="C3" s="127"/>
      <c r="D3" s="127"/>
      <c r="E3" s="127"/>
    </row>
    <row r="4" spans="1:5" ht="13.5">
      <c r="A4" s="10" t="s">
        <v>400</v>
      </c>
    </row>
    <row r="5" spans="1:5" ht="17.100000000000001" customHeight="1">
      <c r="A5" s="10" t="s">
        <v>377</v>
      </c>
      <c r="E5" s="11" t="s">
        <v>101</v>
      </c>
    </row>
    <row r="6" spans="1:5" ht="27" customHeight="1">
      <c r="A6" s="35" t="s">
        <v>102</v>
      </c>
      <c r="B6" s="35" t="s">
        <v>86</v>
      </c>
      <c r="C6" s="35"/>
      <c r="D6" s="35" t="s">
        <v>102</v>
      </c>
      <c r="E6" s="35" t="s">
        <v>86</v>
      </c>
    </row>
    <row r="7" spans="1:5" ht="17.100000000000001" customHeight="1">
      <c r="A7" s="32" t="s">
        <v>103</v>
      </c>
      <c r="B7" s="34"/>
      <c r="C7" s="34"/>
      <c r="D7" s="32" t="s">
        <v>104</v>
      </c>
      <c r="E7" s="34"/>
    </row>
    <row r="8" spans="1:5" ht="17.100000000000001" customHeight="1">
      <c r="A8" s="32" t="s">
        <v>105</v>
      </c>
      <c r="B8" s="33">
        <v>780633036046</v>
      </c>
      <c r="C8" s="34"/>
      <c r="D8" s="32" t="s">
        <v>106</v>
      </c>
      <c r="E8" s="33">
        <v>288641217085</v>
      </c>
    </row>
    <row r="9" spans="1:5" ht="17.100000000000001" customHeight="1">
      <c r="A9" s="32" t="s">
        <v>107</v>
      </c>
      <c r="B9" s="33">
        <v>752119691828</v>
      </c>
      <c r="C9" s="34"/>
      <c r="D9" s="32" t="s">
        <v>108</v>
      </c>
      <c r="E9" s="33">
        <v>179337358292</v>
      </c>
    </row>
    <row r="10" spans="1:5" ht="17.100000000000001" customHeight="1">
      <c r="A10" s="32" t="s">
        <v>109</v>
      </c>
      <c r="B10" s="33">
        <v>197900573626</v>
      </c>
      <c r="C10" s="34"/>
      <c r="D10" s="32" t="s">
        <v>110</v>
      </c>
      <c r="E10" s="33" t="s">
        <v>25</v>
      </c>
    </row>
    <row r="11" spans="1:5" ht="17.100000000000001" customHeight="1">
      <c r="A11" s="32" t="s">
        <v>111</v>
      </c>
      <c r="B11" s="33">
        <v>68798619403</v>
      </c>
      <c r="C11" s="34"/>
      <c r="D11" s="32" t="s">
        <v>112</v>
      </c>
      <c r="E11" s="33">
        <v>22525149927</v>
      </c>
    </row>
    <row r="12" spans="1:5" ht="17.100000000000001" customHeight="1">
      <c r="A12" s="32" t="s">
        <v>113</v>
      </c>
      <c r="B12" s="33">
        <v>2570880000</v>
      </c>
      <c r="C12" s="34"/>
      <c r="D12" s="32" t="s">
        <v>114</v>
      </c>
      <c r="E12" s="33" t="s">
        <v>25</v>
      </c>
    </row>
    <row r="13" spans="1:5" ht="17.100000000000001" customHeight="1">
      <c r="A13" s="32" t="s">
        <v>115</v>
      </c>
      <c r="B13" s="33">
        <v>262692992919</v>
      </c>
      <c r="C13" s="34"/>
      <c r="D13" s="32" t="s">
        <v>116</v>
      </c>
      <c r="E13" s="33">
        <v>86778708866</v>
      </c>
    </row>
    <row r="14" spans="1:5" ht="17.100000000000001" customHeight="1">
      <c r="A14" s="32" t="s">
        <v>117</v>
      </c>
      <c r="B14" s="33">
        <v>-141858208252</v>
      </c>
      <c r="C14" s="34"/>
      <c r="D14" s="32" t="s">
        <v>118</v>
      </c>
      <c r="E14" s="33">
        <v>23360062550</v>
      </c>
    </row>
    <row r="15" spans="1:5" ht="17.100000000000001" customHeight="1">
      <c r="A15" s="32" t="s">
        <v>119</v>
      </c>
      <c r="B15" s="33">
        <v>29152753967</v>
      </c>
      <c r="C15" s="34"/>
      <c r="D15" s="32" t="s">
        <v>120</v>
      </c>
      <c r="E15" s="33">
        <v>17435386650</v>
      </c>
    </row>
    <row r="16" spans="1:5" ht="17.100000000000001" customHeight="1">
      <c r="A16" s="32" t="s">
        <v>121</v>
      </c>
      <c r="B16" s="33">
        <v>-23753918842</v>
      </c>
      <c r="C16" s="34"/>
      <c r="D16" s="32" t="s">
        <v>122</v>
      </c>
      <c r="E16" s="33">
        <v>2681577435</v>
      </c>
    </row>
    <row r="17" spans="1:5" ht="17.100000000000001" customHeight="1">
      <c r="A17" s="32" t="s">
        <v>123</v>
      </c>
      <c r="B17" s="33">
        <v>925601843</v>
      </c>
      <c r="C17" s="34"/>
      <c r="D17" s="32" t="s">
        <v>124</v>
      </c>
      <c r="E17" s="33" t="s">
        <v>25</v>
      </c>
    </row>
    <row r="18" spans="1:5" ht="17.100000000000001" customHeight="1">
      <c r="A18" s="32" t="s">
        <v>125</v>
      </c>
      <c r="B18" s="33">
        <v>-917771286</v>
      </c>
      <c r="C18" s="34"/>
      <c r="D18" s="32" t="s">
        <v>126</v>
      </c>
      <c r="E18" s="33">
        <v>110068130</v>
      </c>
    </row>
    <row r="19" spans="1:5" ht="17.100000000000001" customHeight="1">
      <c r="A19" s="32" t="s">
        <v>127</v>
      </c>
      <c r="B19" s="33" t="s">
        <v>25</v>
      </c>
      <c r="C19" s="34"/>
      <c r="D19" s="32" t="s">
        <v>128</v>
      </c>
      <c r="E19" s="33" t="s">
        <v>25</v>
      </c>
    </row>
    <row r="20" spans="1:5" ht="17.100000000000001" customHeight="1">
      <c r="A20" s="32" t="s">
        <v>129</v>
      </c>
      <c r="B20" s="33" t="s">
        <v>25</v>
      </c>
      <c r="C20" s="34"/>
      <c r="D20" s="32" t="s">
        <v>130</v>
      </c>
      <c r="E20" s="33">
        <v>1649442057</v>
      </c>
    </row>
    <row r="21" spans="1:5" ht="17.100000000000001" customHeight="1">
      <c r="A21" s="32" t="s">
        <v>131</v>
      </c>
      <c r="B21" s="33" t="s">
        <v>25</v>
      </c>
      <c r="C21" s="34"/>
      <c r="D21" s="32" t="s">
        <v>132</v>
      </c>
      <c r="E21" s="33">
        <v>1212066086</v>
      </c>
    </row>
    <row r="22" spans="1:5" ht="17.100000000000001" customHeight="1">
      <c r="A22" s="32" t="s">
        <v>133</v>
      </c>
      <c r="B22" s="33" t="s">
        <v>25</v>
      </c>
      <c r="C22" s="34"/>
      <c r="D22" s="32" t="s">
        <v>116</v>
      </c>
      <c r="E22" s="33">
        <v>271522192</v>
      </c>
    </row>
    <row r="23" spans="1:5" ht="17.100000000000001" customHeight="1">
      <c r="A23" s="32" t="s">
        <v>134</v>
      </c>
      <c r="B23" s="33" t="s">
        <v>25</v>
      </c>
      <c r="C23" s="34"/>
      <c r="D23" s="29" t="s">
        <v>135</v>
      </c>
      <c r="E23" s="30">
        <v>312001279635</v>
      </c>
    </row>
    <row r="24" spans="1:5" ht="17.100000000000001" customHeight="1">
      <c r="A24" s="32" t="s">
        <v>136</v>
      </c>
      <c r="B24" s="33" t="s">
        <v>25</v>
      </c>
      <c r="C24" s="34"/>
      <c r="D24" s="32" t="s">
        <v>137</v>
      </c>
      <c r="E24" s="34"/>
    </row>
    <row r="25" spans="1:5" ht="17.100000000000001" customHeight="1">
      <c r="A25" s="32" t="s">
        <v>138</v>
      </c>
      <c r="B25" s="33">
        <v>289623874</v>
      </c>
      <c r="C25" s="34"/>
      <c r="D25" s="32" t="s">
        <v>139</v>
      </c>
      <c r="E25" s="33">
        <v>790798602005</v>
      </c>
    </row>
    <row r="26" spans="1:5" ht="17.100000000000001" customHeight="1">
      <c r="A26" s="32" t="s">
        <v>140</v>
      </c>
      <c r="B26" s="33">
        <v>543919171930</v>
      </c>
      <c r="C26" s="34"/>
      <c r="D26" s="32" t="s">
        <v>141</v>
      </c>
      <c r="E26" s="33">
        <v>-293880908067</v>
      </c>
    </row>
    <row r="27" spans="1:5" ht="17.100000000000001" customHeight="1">
      <c r="A27" s="32" t="s">
        <v>111</v>
      </c>
      <c r="B27" s="33">
        <v>54315630077</v>
      </c>
      <c r="C27" s="34"/>
      <c r="D27" s="34"/>
      <c r="E27" s="34"/>
    </row>
    <row r="28" spans="1:5" ht="17.100000000000001" customHeight="1">
      <c r="A28" s="32" t="s">
        <v>115</v>
      </c>
      <c r="B28" s="33">
        <v>12853843029</v>
      </c>
      <c r="C28" s="34"/>
      <c r="D28" s="34"/>
      <c r="E28" s="34"/>
    </row>
    <row r="29" spans="1:5" ht="17.100000000000001" customHeight="1">
      <c r="A29" s="32" t="s">
        <v>117</v>
      </c>
      <c r="B29" s="33">
        <v>-6372243975</v>
      </c>
      <c r="C29" s="34"/>
      <c r="D29" s="34"/>
      <c r="E29" s="34"/>
    </row>
    <row r="30" spans="1:5" ht="17.100000000000001" customHeight="1">
      <c r="A30" s="32" t="s">
        <v>119</v>
      </c>
      <c r="B30" s="33">
        <v>1003148576309</v>
      </c>
      <c r="C30" s="34"/>
      <c r="D30" s="34"/>
      <c r="E30" s="34"/>
    </row>
    <row r="31" spans="1:5" ht="17.100000000000001" customHeight="1">
      <c r="A31" s="32" t="s">
        <v>121</v>
      </c>
      <c r="B31" s="33">
        <v>-528745950048</v>
      </c>
      <c r="C31" s="34"/>
      <c r="D31" s="34"/>
      <c r="E31" s="34"/>
    </row>
    <row r="32" spans="1:5" ht="17.100000000000001" customHeight="1">
      <c r="A32" s="32" t="s">
        <v>134</v>
      </c>
      <c r="B32" s="33">
        <v>4386284</v>
      </c>
      <c r="C32" s="34"/>
      <c r="D32" s="34"/>
      <c r="E32" s="34"/>
    </row>
    <row r="33" spans="1:5" ht="17.100000000000001" customHeight="1">
      <c r="A33" s="32" t="s">
        <v>136</v>
      </c>
      <c r="B33" s="33" t="s">
        <v>25</v>
      </c>
      <c r="C33" s="34"/>
      <c r="D33" s="34"/>
      <c r="E33" s="34"/>
    </row>
    <row r="34" spans="1:5" ht="17.100000000000001" customHeight="1">
      <c r="A34" s="32" t="s">
        <v>138</v>
      </c>
      <c r="B34" s="33">
        <v>8714930254</v>
      </c>
      <c r="C34" s="34"/>
      <c r="D34" s="34"/>
      <c r="E34" s="34"/>
    </row>
    <row r="35" spans="1:5" ht="17.100000000000001" customHeight="1">
      <c r="A35" s="32" t="s">
        <v>142</v>
      </c>
      <c r="B35" s="33">
        <v>53005862618</v>
      </c>
      <c r="C35" s="34"/>
      <c r="D35" s="34"/>
      <c r="E35" s="34"/>
    </row>
    <row r="36" spans="1:5" ht="17.100000000000001" customHeight="1">
      <c r="A36" s="32" t="s">
        <v>143</v>
      </c>
      <c r="B36" s="33">
        <v>-42705916346</v>
      </c>
      <c r="C36" s="34"/>
      <c r="D36" s="34"/>
      <c r="E36" s="34"/>
    </row>
    <row r="37" spans="1:5" ht="17.100000000000001" customHeight="1">
      <c r="A37" s="32" t="s">
        <v>144</v>
      </c>
      <c r="B37" s="33">
        <v>13439631417</v>
      </c>
      <c r="C37" s="34"/>
      <c r="D37" s="34"/>
      <c r="E37" s="34"/>
    </row>
    <row r="38" spans="1:5" ht="17.100000000000001" customHeight="1">
      <c r="A38" s="32" t="s">
        <v>145</v>
      </c>
      <c r="B38" s="33">
        <v>88463764</v>
      </c>
      <c r="C38" s="34"/>
      <c r="D38" s="34"/>
      <c r="E38" s="34"/>
    </row>
    <row r="39" spans="1:5" ht="17.100000000000001" customHeight="1">
      <c r="A39" s="32" t="s">
        <v>146</v>
      </c>
      <c r="B39" s="33">
        <v>13351167653</v>
      </c>
      <c r="C39" s="34"/>
      <c r="D39" s="34"/>
      <c r="E39" s="34"/>
    </row>
    <row r="40" spans="1:5" ht="17.100000000000001" customHeight="1">
      <c r="A40" s="32" t="s">
        <v>147</v>
      </c>
      <c r="B40" s="33">
        <v>15073712801</v>
      </c>
      <c r="C40" s="34"/>
      <c r="D40" s="34"/>
      <c r="E40" s="34"/>
    </row>
    <row r="41" spans="1:5" ht="17.100000000000001" customHeight="1">
      <c r="A41" s="32" t="s">
        <v>148</v>
      </c>
      <c r="B41" s="33">
        <v>2706202775</v>
      </c>
      <c r="C41" s="34"/>
      <c r="D41" s="34"/>
      <c r="E41" s="34"/>
    </row>
    <row r="42" spans="1:5" ht="17.100000000000001" customHeight="1">
      <c r="A42" s="32" t="s">
        <v>149</v>
      </c>
      <c r="B42" s="33">
        <v>300000000</v>
      </c>
      <c r="C42" s="34"/>
      <c r="D42" s="34"/>
      <c r="E42" s="34"/>
    </row>
    <row r="43" spans="1:5" ht="17.100000000000001" customHeight="1">
      <c r="A43" s="32" t="s">
        <v>150</v>
      </c>
      <c r="B43" s="33">
        <v>2406202775</v>
      </c>
      <c r="C43" s="34"/>
      <c r="D43" s="34"/>
      <c r="E43" s="34"/>
    </row>
    <row r="44" spans="1:5" ht="17.100000000000001" customHeight="1">
      <c r="A44" s="32" t="s">
        <v>134</v>
      </c>
      <c r="B44" s="33" t="s">
        <v>25</v>
      </c>
      <c r="C44" s="34"/>
      <c r="D44" s="34"/>
      <c r="E44" s="34"/>
    </row>
    <row r="45" spans="1:5" ht="17.100000000000001" customHeight="1">
      <c r="A45" s="32" t="s">
        <v>151</v>
      </c>
      <c r="B45" s="33" t="s">
        <v>25</v>
      </c>
      <c r="C45" s="34"/>
      <c r="D45" s="34"/>
      <c r="E45" s="34"/>
    </row>
    <row r="46" spans="1:5" ht="17.100000000000001" customHeight="1">
      <c r="A46" s="32" t="s">
        <v>152</v>
      </c>
      <c r="B46" s="33">
        <v>2936869946</v>
      </c>
      <c r="C46" s="34"/>
      <c r="D46" s="34"/>
      <c r="E46" s="34"/>
    </row>
    <row r="47" spans="1:5" ht="17.100000000000001" customHeight="1">
      <c r="A47" s="32" t="s">
        <v>153</v>
      </c>
      <c r="B47" s="33">
        <v>4926935</v>
      </c>
      <c r="C47" s="34"/>
      <c r="D47" s="34"/>
      <c r="E47" s="34"/>
    </row>
    <row r="48" spans="1:5" ht="17.100000000000001" customHeight="1">
      <c r="A48" s="32" t="s">
        <v>154</v>
      </c>
      <c r="B48" s="33">
        <v>9667673008</v>
      </c>
      <c r="C48" s="34"/>
      <c r="D48" s="34"/>
      <c r="E48" s="34"/>
    </row>
    <row r="49" spans="1:5" ht="17.100000000000001" customHeight="1">
      <c r="A49" s="32" t="s">
        <v>155</v>
      </c>
      <c r="B49" s="33" t="s">
        <v>25</v>
      </c>
      <c r="C49" s="34"/>
      <c r="D49" s="34"/>
      <c r="E49" s="34"/>
    </row>
    <row r="50" spans="1:5" ht="17.100000000000001" customHeight="1">
      <c r="A50" s="32" t="s">
        <v>134</v>
      </c>
      <c r="B50" s="33">
        <v>9667673008</v>
      </c>
      <c r="C50" s="34"/>
      <c r="D50" s="34"/>
      <c r="E50" s="34"/>
    </row>
    <row r="51" spans="1:5" ht="17.100000000000001" customHeight="1">
      <c r="A51" s="32" t="s">
        <v>146</v>
      </c>
      <c r="B51" s="33" t="s">
        <v>25</v>
      </c>
      <c r="C51" s="34"/>
      <c r="D51" s="34"/>
      <c r="E51" s="34"/>
    </row>
    <row r="52" spans="1:5" ht="17.100000000000001" customHeight="1">
      <c r="A52" s="32" t="s">
        <v>156</v>
      </c>
      <c r="B52" s="33">
        <v>-241959863</v>
      </c>
      <c r="C52" s="34"/>
      <c r="D52" s="34"/>
      <c r="E52" s="34"/>
    </row>
    <row r="53" spans="1:5" ht="17.100000000000001" customHeight="1">
      <c r="A53" s="32" t="s">
        <v>157</v>
      </c>
      <c r="B53" s="33">
        <v>28285937527</v>
      </c>
      <c r="C53" s="34"/>
      <c r="D53" s="34"/>
      <c r="E53" s="34"/>
    </row>
    <row r="54" spans="1:5" ht="17.100000000000001" customHeight="1">
      <c r="A54" s="32" t="s">
        <v>158</v>
      </c>
      <c r="B54" s="33">
        <v>15692808991</v>
      </c>
      <c r="C54" s="34"/>
      <c r="D54" s="34"/>
      <c r="E54" s="34"/>
    </row>
    <row r="55" spans="1:5" ht="17.100000000000001" customHeight="1">
      <c r="A55" s="32" t="s">
        <v>159</v>
      </c>
      <c r="B55" s="33">
        <v>2255229811</v>
      </c>
      <c r="C55" s="34"/>
      <c r="D55" s="34"/>
      <c r="E55" s="34"/>
    </row>
    <row r="56" spans="1:5" ht="17.100000000000001" customHeight="1">
      <c r="A56" s="32" t="s">
        <v>160</v>
      </c>
      <c r="B56" s="33" t="s">
        <v>25</v>
      </c>
      <c r="C56" s="34"/>
      <c r="D56" s="34"/>
      <c r="E56" s="34"/>
    </row>
    <row r="57" spans="1:5" ht="17.100000000000001" customHeight="1">
      <c r="A57" s="32" t="s">
        <v>161</v>
      </c>
      <c r="B57" s="33">
        <v>10165565959</v>
      </c>
      <c r="C57" s="34"/>
      <c r="D57" s="34"/>
      <c r="E57" s="34"/>
    </row>
    <row r="58" spans="1:5" ht="17.100000000000001" customHeight="1">
      <c r="A58" s="32" t="s">
        <v>162</v>
      </c>
      <c r="B58" s="33">
        <v>8658226663</v>
      </c>
      <c r="C58" s="34"/>
      <c r="D58" s="34"/>
      <c r="E58" s="34"/>
    </row>
    <row r="59" spans="1:5" ht="17.100000000000001" customHeight="1">
      <c r="A59" s="32" t="s">
        <v>163</v>
      </c>
      <c r="B59" s="33">
        <v>1507339296</v>
      </c>
      <c r="C59" s="34"/>
      <c r="D59" s="34"/>
      <c r="E59" s="34"/>
    </row>
    <row r="60" spans="1:5" ht="17.100000000000001" customHeight="1">
      <c r="A60" s="32" t="s">
        <v>164</v>
      </c>
      <c r="B60" s="33">
        <v>93450230</v>
      </c>
      <c r="C60" s="34"/>
      <c r="D60" s="34"/>
      <c r="E60" s="34"/>
    </row>
    <row r="61" spans="1:5" ht="17.100000000000001" customHeight="1">
      <c r="A61" s="32" t="s">
        <v>116</v>
      </c>
      <c r="B61" s="33">
        <v>320409092</v>
      </c>
      <c r="C61" s="34"/>
      <c r="D61" s="34"/>
      <c r="E61" s="34"/>
    </row>
    <row r="62" spans="1:5" ht="17.100000000000001" customHeight="1">
      <c r="A62" s="32" t="s">
        <v>165</v>
      </c>
      <c r="B62" s="33">
        <v>-241526556</v>
      </c>
      <c r="C62" s="34"/>
      <c r="D62" s="29" t="s">
        <v>166</v>
      </c>
      <c r="E62" s="30">
        <v>496917693938</v>
      </c>
    </row>
    <row r="63" spans="1:5" ht="17.100000000000001" customHeight="1">
      <c r="A63" s="29" t="s">
        <v>167</v>
      </c>
      <c r="B63" s="30">
        <v>808918973573</v>
      </c>
      <c r="C63" s="31"/>
      <c r="D63" s="29" t="s">
        <v>168</v>
      </c>
      <c r="E63" s="30">
        <v>808918973573</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8"/>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169</v>
      </c>
    </row>
    <row r="2" spans="1:5" ht="21">
      <c r="A2" s="126" t="s">
        <v>399</v>
      </c>
      <c r="B2" s="127"/>
      <c r="C2" s="127"/>
      <c r="D2" s="127"/>
      <c r="E2" s="127"/>
    </row>
    <row r="3" spans="1:5" ht="13.5">
      <c r="A3" s="128" t="s">
        <v>464</v>
      </c>
      <c r="B3" s="127"/>
      <c r="C3" s="127"/>
      <c r="D3" s="127"/>
      <c r="E3" s="127"/>
    </row>
    <row r="4" spans="1:5" ht="13.5">
      <c r="A4" s="128" t="s">
        <v>465</v>
      </c>
      <c r="B4" s="127"/>
      <c r="C4" s="127"/>
      <c r="D4" s="127"/>
      <c r="E4" s="127"/>
    </row>
    <row r="5" spans="1:5" ht="13.5">
      <c r="A5" s="10" t="s">
        <v>400</v>
      </c>
    </row>
    <row r="6" spans="1:5" ht="17.100000000000001" customHeight="1">
      <c r="A6" s="10" t="s">
        <v>377</v>
      </c>
      <c r="E6" s="11" t="s">
        <v>101</v>
      </c>
    </row>
    <row r="7" spans="1:5" ht="27" customHeight="1">
      <c r="A7" s="132" t="s">
        <v>102</v>
      </c>
      <c r="B7" s="132"/>
      <c r="C7" s="132"/>
      <c r="D7" s="132" t="s">
        <v>86</v>
      </c>
      <c r="E7" s="132"/>
    </row>
    <row r="8" spans="1:5" ht="17.100000000000001" customHeight="1">
      <c r="A8" s="129" t="s">
        <v>170</v>
      </c>
      <c r="B8" s="129"/>
      <c r="C8" s="129"/>
      <c r="D8" s="130">
        <v>214714420507</v>
      </c>
      <c r="E8" s="131"/>
    </row>
    <row r="9" spans="1:5" ht="17.100000000000001" customHeight="1">
      <c r="A9" s="129" t="s">
        <v>171</v>
      </c>
      <c r="B9" s="129"/>
      <c r="C9" s="129"/>
      <c r="D9" s="130">
        <v>120264907693</v>
      </c>
      <c r="E9" s="131"/>
    </row>
    <row r="10" spans="1:5" ht="17.100000000000001" customHeight="1">
      <c r="A10" s="129" t="s">
        <v>172</v>
      </c>
      <c r="B10" s="129"/>
      <c r="C10" s="129"/>
      <c r="D10" s="130">
        <v>22304504862</v>
      </c>
      <c r="E10" s="131"/>
    </row>
    <row r="11" spans="1:5" ht="17.100000000000001" customHeight="1">
      <c r="A11" s="129" t="s">
        <v>173</v>
      </c>
      <c r="B11" s="129"/>
      <c r="C11" s="129"/>
      <c r="D11" s="130">
        <v>18115139529</v>
      </c>
      <c r="E11" s="131"/>
    </row>
    <row r="12" spans="1:5" ht="17.100000000000001" customHeight="1">
      <c r="A12" s="129" t="s">
        <v>174</v>
      </c>
      <c r="B12" s="129"/>
      <c r="C12" s="129"/>
      <c r="D12" s="130">
        <v>1618298057</v>
      </c>
      <c r="E12" s="131"/>
    </row>
    <row r="13" spans="1:5" ht="17.100000000000001" customHeight="1">
      <c r="A13" s="129" t="s">
        <v>175</v>
      </c>
      <c r="B13" s="129"/>
      <c r="C13" s="129"/>
      <c r="D13" s="130">
        <v>1763805883</v>
      </c>
      <c r="E13" s="131"/>
    </row>
    <row r="14" spans="1:5" ht="17.100000000000001" customHeight="1">
      <c r="A14" s="129" t="s">
        <v>134</v>
      </c>
      <c r="B14" s="129"/>
      <c r="C14" s="129"/>
      <c r="D14" s="130">
        <v>807261393</v>
      </c>
      <c r="E14" s="131"/>
    </row>
    <row r="15" spans="1:5" ht="17.100000000000001" customHeight="1">
      <c r="A15" s="129" t="s">
        <v>176</v>
      </c>
      <c r="B15" s="129"/>
      <c r="C15" s="129"/>
      <c r="D15" s="130">
        <v>64106707235</v>
      </c>
      <c r="E15" s="131"/>
    </row>
    <row r="16" spans="1:5" ht="17.100000000000001" customHeight="1">
      <c r="A16" s="129" t="s">
        <v>177</v>
      </c>
      <c r="B16" s="129"/>
      <c r="C16" s="129"/>
      <c r="D16" s="130">
        <v>31277427844</v>
      </c>
      <c r="E16" s="131"/>
    </row>
    <row r="17" spans="1:5" ht="17.100000000000001" customHeight="1">
      <c r="A17" s="129" t="s">
        <v>178</v>
      </c>
      <c r="B17" s="129"/>
      <c r="C17" s="129"/>
      <c r="D17" s="130">
        <v>2280030092</v>
      </c>
      <c r="E17" s="131"/>
    </row>
    <row r="18" spans="1:5" ht="17.100000000000001" customHeight="1">
      <c r="A18" s="129" t="s">
        <v>179</v>
      </c>
      <c r="B18" s="129"/>
      <c r="C18" s="129"/>
      <c r="D18" s="130">
        <v>30549249299</v>
      </c>
      <c r="E18" s="131"/>
    </row>
    <row r="19" spans="1:5" ht="17.100000000000001" customHeight="1">
      <c r="A19" s="129" t="s">
        <v>134</v>
      </c>
      <c r="B19" s="129"/>
      <c r="C19" s="129"/>
      <c r="D19" s="130" t="s">
        <v>25</v>
      </c>
      <c r="E19" s="131"/>
    </row>
    <row r="20" spans="1:5" ht="17.100000000000001" customHeight="1">
      <c r="A20" s="129" t="s">
        <v>180</v>
      </c>
      <c r="B20" s="129"/>
      <c r="C20" s="129"/>
      <c r="D20" s="130">
        <v>33853695596</v>
      </c>
      <c r="E20" s="131"/>
    </row>
    <row r="21" spans="1:5" ht="17.100000000000001" customHeight="1">
      <c r="A21" s="129" t="s">
        <v>181</v>
      </c>
      <c r="B21" s="129"/>
      <c r="C21" s="129"/>
      <c r="D21" s="130">
        <v>1915429274</v>
      </c>
      <c r="E21" s="131"/>
    </row>
    <row r="22" spans="1:5" ht="17.100000000000001" customHeight="1">
      <c r="A22" s="129" t="s">
        <v>182</v>
      </c>
      <c r="B22" s="129"/>
      <c r="C22" s="129"/>
      <c r="D22" s="130">
        <v>306814328</v>
      </c>
      <c r="E22" s="131"/>
    </row>
    <row r="23" spans="1:5" ht="17.100000000000001" customHeight="1">
      <c r="A23" s="129" t="s">
        <v>134</v>
      </c>
      <c r="B23" s="129"/>
      <c r="C23" s="129"/>
      <c r="D23" s="130">
        <v>31631451994</v>
      </c>
      <c r="E23" s="131"/>
    </row>
    <row r="24" spans="1:5" ht="17.100000000000001" customHeight="1">
      <c r="A24" s="129" t="s">
        <v>183</v>
      </c>
      <c r="B24" s="129"/>
      <c r="C24" s="129"/>
      <c r="D24" s="130">
        <v>94449512814</v>
      </c>
      <c r="E24" s="131"/>
    </row>
    <row r="25" spans="1:5" ht="17.100000000000001" customHeight="1">
      <c r="A25" s="129" t="s">
        <v>184</v>
      </c>
      <c r="B25" s="129"/>
      <c r="C25" s="129"/>
      <c r="D25" s="130">
        <v>28587020244</v>
      </c>
      <c r="E25" s="131"/>
    </row>
    <row r="26" spans="1:5" ht="17.100000000000001" customHeight="1">
      <c r="A26" s="129" t="s">
        <v>185</v>
      </c>
      <c r="B26" s="129"/>
      <c r="C26" s="129"/>
      <c r="D26" s="130">
        <v>65773838367</v>
      </c>
      <c r="E26" s="131"/>
    </row>
    <row r="27" spans="1:5" ht="17.100000000000001" customHeight="1">
      <c r="A27" s="129" t="s">
        <v>186</v>
      </c>
      <c r="B27" s="129"/>
      <c r="C27" s="129"/>
      <c r="D27" s="130" t="s">
        <v>25</v>
      </c>
      <c r="E27" s="131"/>
    </row>
    <row r="28" spans="1:5" ht="17.100000000000001" customHeight="1">
      <c r="A28" s="129" t="s">
        <v>146</v>
      </c>
      <c r="B28" s="129"/>
      <c r="C28" s="129"/>
      <c r="D28" s="130">
        <v>88654203</v>
      </c>
      <c r="E28" s="131"/>
    </row>
    <row r="29" spans="1:5" ht="17.100000000000001" customHeight="1">
      <c r="A29" s="129" t="s">
        <v>187</v>
      </c>
      <c r="B29" s="129"/>
      <c r="C29" s="129"/>
      <c r="D29" s="130">
        <v>54114527307</v>
      </c>
      <c r="E29" s="131"/>
    </row>
    <row r="30" spans="1:5" ht="17.100000000000001" customHeight="1">
      <c r="A30" s="129" t="s">
        <v>188</v>
      </c>
      <c r="B30" s="129"/>
      <c r="C30" s="129"/>
      <c r="D30" s="130">
        <v>52012606135</v>
      </c>
      <c r="E30" s="131"/>
    </row>
    <row r="31" spans="1:5" ht="17.100000000000001" customHeight="1">
      <c r="A31" s="129" t="s">
        <v>116</v>
      </c>
      <c r="B31" s="129"/>
      <c r="C31" s="129"/>
      <c r="D31" s="130">
        <v>2101921172</v>
      </c>
      <c r="E31" s="131"/>
    </row>
    <row r="32" spans="1:5" ht="17.100000000000001" customHeight="1">
      <c r="A32" s="133" t="s">
        <v>189</v>
      </c>
      <c r="B32" s="133"/>
      <c r="C32" s="133"/>
      <c r="D32" s="134">
        <v>160599893200</v>
      </c>
      <c r="E32" s="135"/>
    </row>
    <row r="33" spans="1:5" ht="17.100000000000001" customHeight="1">
      <c r="A33" s="129" t="s">
        <v>190</v>
      </c>
      <c r="B33" s="129"/>
      <c r="C33" s="129"/>
      <c r="D33" s="130">
        <v>653109533</v>
      </c>
      <c r="E33" s="131"/>
    </row>
    <row r="34" spans="1:5" ht="17.100000000000001" customHeight="1">
      <c r="A34" s="129" t="s">
        <v>191</v>
      </c>
      <c r="B34" s="129"/>
      <c r="C34" s="129"/>
      <c r="D34" s="130">
        <v>117716171</v>
      </c>
      <c r="E34" s="131"/>
    </row>
    <row r="35" spans="1:5" ht="17.100000000000001" customHeight="1">
      <c r="A35" s="129" t="s">
        <v>192</v>
      </c>
      <c r="B35" s="129"/>
      <c r="C35" s="129"/>
      <c r="D35" s="130">
        <v>526754542</v>
      </c>
      <c r="E35" s="131"/>
    </row>
    <row r="36" spans="1:5" ht="17.100000000000001" customHeight="1">
      <c r="A36" s="129" t="s">
        <v>193</v>
      </c>
      <c r="B36" s="129"/>
      <c r="C36" s="129"/>
      <c r="D36" s="130" t="s">
        <v>25</v>
      </c>
      <c r="E36" s="131"/>
    </row>
    <row r="37" spans="1:5" ht="17.100000000000001" customHeight="1">
      <c r="A37" s="129" t="s">
        <v>194</v>
      </c>
      <c r="B37" s="129"/>
      <c r="C37" s="129"/>
      <c r="D37" s="130" t="s">
        <v>25</v>
      </c>
      <c r="E37" s="131"/>
    </row>
    <row r="38" spans="1:5" ht="17.100000000000001" customHeight="1">
      <c r="A38" s="129" t="s">
        <v>116</v>
      </c>
      <c r="B38" s="129"/>
      <c r="C38" s="129"/>
      <c r="D38" s="130">
        <v>8638820</v>
      </c>
      <c r="E38" s="131"/>
    </row>
    <row r="39" spans="1:5" ht="17.100000000000001" customHeight="1">
      <c r="A39" s="129" t="s">
        <v>195</v>
      </c>
      <c r="B39" s="129"/>
      <c r="C39" s="129"/>
      <c r="D39" s="130">
        <v>30085152</v>
      </c>
      <c r="E39" s="131"/>
    </row>
    <row r="40" spans="1:5" ht="17.100000000000001" customHeight="1">
      <c r="A40" s="129" t="s">
        <v>196</v>
      </c>
      <c r="B40" s="129"/>
      <c r="C40" s="129"/>
      <c r="D40" s="130">
        <v>24161682</v>
      </c>
      <c r="E40" s="131"/>
    </row>
    <row r="41" spans="1:5" ht="17.100000000000001" customHeight="1">
      <c r="A41" s="129" t="s">
        <v>116</v>
      </c>
      <c r="B41" s="129"/>
      <c r="C41" s="129"/>
      <c r="D41" s="130">
        <v>5923470</v>
      </c>
      <c r="E41" s="131"/>
    </row>
    <row r="42" spans="1:5" ht="17.100000000000001" customHeight="1">
      <c r="A42" s="133" t="s">
        <v>197</v>
      </c>
      <c r="B42" s="133"/>
      <c r="C42" s="133"/>
      <c r="D42" s="134">
        <v>161222917581</v>
      </c>
      <c r="E42" s="135"/>
    </row>
    <row r="43" spans="1:5" ht="17.100000000000001" customHeight="1">
      <c r="A43" s="12"/>
      <c r="B43" s="12"/>
      <c r="C43" s="12"/>
      <c r="D43" s="12"/>
      <c r="E43" s="12"/>
    </row>
    <row r="44" spans="1:5">
      <c r="A44" s="3"/>
    </row>
    <row r="45" spans="1:5">
      <c r="A45" s="3"/>
    </row>
    <row r="46" spans="1:5">
      <c r="A46" s="3"/>
    </row>
  </sheetData>
  <mergeCells count="75">
    <mergeCell ref="A42:C42"/>
    <mergeCell ref="D42:E42"/>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A2:E2"/>
    <mergeCell ref="A3:E3"/>
    <mergeCell ref="A7:C7"/>
    <mergeCell ref="D7:E7"/>
    <mergeCell ref="A4:E4"/>
  </mergeCells>
  <phoneticPr fontId="8"/>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8" customWidth="1"/>
    <col min="2" max="7" width="18.875" style="28" customWidth="1"/>
    <col min="8" max="16384" width="8.875" style="28"/>
  </cols>
  <sheetData>
    <row r="1" spans="1:5" ht="17.100000000000001" customHeight="1">
      <c r="E1" s="9" t="s">
        <v>198</v>
      </c>
    </row>
    <row r="2" spans="1:5" ht="21">
      <c r="A2" s="126" t="s">
        <v>398</v>
      </c>
      <c r="B2" s="127"/>
      <c r="C2" s="127"/>
      <c r="D2" s="127"/>
      <c r="E2" s="127"/>
    </row>
    <row r="3" spans="1:5" ht="13.5">
      <c r="A3" s="128" t="s">
        <v>464</v>
      </c>
      <c r="B3" s="127"/>
      <c r="C3" s="127"/>
      <c r="D3" s="127"/>
      <c r="E3" s="127"/>
    </row>
    <row r="4" spans="1:5" ht="13.5">
      <c r="A4" s="128" t="s">
        <v>465</v>
      </c>
      <c r="B4" s="127"/>
      <c r="C4" s="127"/>
      <c r="D4" s="127"/>
      <c r="E4" s="127"/>
    </row>
    <row r="5" spans="1:5" ht="13.5">
      <c r="A5" s="10" t="s">
        <v>400</v>
      </c>
    </row>
    <row r="6" spans="1:5" ht="17.100000000000001" customHeight="1">
      <c r="A6" s="10" t="s">
        <v>377</v>
      </c>
      <c r="E6" s="11" t="s">
        <v>101</v>
      </c>
    </row>
    <row r="7" spans="1:5" ht="27" customHeight="1">
      <c r="A7" s="35" t="s">
        <v>102</v>
      </c>
      <c r="B7" s="35" t="s">
        <v>10</v>
      </c>
      <c r="C7" s="35" t="s">
        <v>199</v>
      </c>
      <c r="D7" s="35" t="s">
        <v>200</v>
      </c>
      <c r="E7" s="35"/>
    </row>
    <row r="8" spans="1:5" ht="17.100000000000001" customHeight="1">
      <c r="A8" s="29" t="s">
        <v>201</v>
      </c>
      <c r="B8" s="30">
        <v>509502500799</v>
      </c>
      <c r="C8" s="30">
        <v>806751428467</v>
      </c>
      <c r="D8" s="30">
        <v>-297248927668</v>
      </c>
      <c r="E8" s="31"/>
    </row>
    <row r="9" spans="1:5" ht="17.100000000000001" customHeight="1">
      <c r="A9" s="32" t="s">
        <v>202</v>
      </c>
      <c r="B9" s="33">
        <v>-161222917581</v>
      </c>
      <c r="C9" s="34"/>
      <c r="D9" s="33">
        <v>-161222917581</v>
      </c>
      <c r="E9" s="34"/>
    </row>
    <row r="10" spans="1:5" ht="17.100000000000001" customHeight="1">
      <c r="A10" s="32" t="s">
        <v>203</v>
      </c>
      <c r="B10" s="33">
        <v>147295967500</v>
      </c>
      <c r="C10" s="34"/>
      <c r="D10" s="33">
        <v>147295967500</v>
      </c>
      <c r="E10" s="34"/>
    </row>
    <row r="11" spans="1:5" ht="17.100000000000001" customHeight="1">
      <c r="A11" s="32" t="s">
        <v>204</v>
      </c>
      <c r="B11" s="33">
        <v>92582230558</v>
      </c>
      <c r="C11" s="34"/>
      <c r="D11" s="33">
        <v>92582230558</v>
      </c>
      <c r="E11" s="34"/>
    </row>
    <row r="12" spans="1:5" ht="17.100000000000001" customHeight="1">
      <c r="A12" s="32" t="s">
        <v>205</v>
      </c>
      <c r="B12" s="33">
        <v>54713736942</v>
      </c>
      <c r="C12" s="34"/>
      <c r="D12" s="33">
        <v>54713736942</v>
      </c>
      <c r="E12" s="34"/>
    </row>
    <row r="13" spans="1:5" ht="17.100000000000001" customHeight="1">
      <c r="A13" s="29" t="s">
        <v>206</v>
      </c>
      <c r="B13" s="30">
        <v>-13926950081</v>
      </c>
      <c r="C13" s="31"/>
      <c r="D13" s="30">
        <v>-13926950081</v>
      </c>
      <c r="E13" s="31"/>
    </row>
    <row r="14" spans="1:5" ht="17.100000000000001" customHeight="1">
      <c r="A14" s="32" t="s">
        <v>207</v>
      </c>
      <c r="B14" s="34"/>
      <c r="C14" s="33">
        <v>-15758719914</v>
      </c>
      <c r="D14" s="33">
        <v>15758719914</v>
      </c>
      <c r="E14" s="34"/>
    </row>
    <row r="15" spans="1:5" ht="17.100000000000001" customHeight="1">
      <c r="A15" s="32" t="s">
        <v>208</v>
      </c>
      <c r="B15" s="34"/>
      <c r="C15" s="33">
        <v>18144675380</v>
      </c>
      <c r="D15" s="33">
        <v>-18144675380</v>
      </c>
      <c r="E15" s="34"/>
    </row>
    <row r="16" spans="1:5" ht="17.100000000000001" customHeight="1">
      <c r="A16" s="32" t="s">
        <v>209</v>
      </c>
      <c r="B16" s="34"/>
      <c r="C16" s="33">
        <v>-30746511639</v>
      </c>
      <c r="D16" s="33">
        <v>30746511639</v>
      </c>
      <c r="E16" s="34"/>
    </row>
    <row r="17" spans="1:5" ht="17.100000000000001" customHeight="1">
      <c r="A17" s="32" t="s">
        <v>210</v>
      </c>
      <c r="B17" s="34"/>
      <c r="C17" s="33">
        <v>1479145208</v>
      </c>
      <c r="D17" s="33">
        <v>-1479145208</v>
      </c>
      <c r="E17" s="34"/>
    </row>
    <row r="18" spans="1:5" ht="17.100000000000001" customHeight="1">
      <c r="A18" s="32" t="s">
        <v>211</v>
      </c>
      <c r="B18" s="34"/>
      <c r="C18" s="33">
        <v>-4636028863</v>
      </c>
      <c r="D18" s="33">
        <v>4636028863</v>
      </c>
      <c r="E18" s="34"/>
    </row>
    <row r="19" spans="1:5" ht="17.100000000000001" customHeight="1">
      <c r="A19" s="32" t="s">
        <v>212</v>
      </c>
      <c r="B19" s="33" t="s">
        <v>25</v>
      </c>
      <c r="C19" s="33" t="s">
        <v>25</v>
      </c>
      <c r="D19" s="34"/>
      <c r="E19" s="34"/>
    </row>
    <row r="20" spans="1:5" ht="17.100000000000001" customHeight="1">
      <c r="A20" s="32" t="s">
        <v>213</v>
      </c>
      <c r="B20" s="33">
        <v>-194106548</v>
      </c>
      <c r="C20" s="33">
        <v>-194106548</v>
      </c>
      <c r="D20" s="34"/>
      <c r="E20" s="34"/>
    </row>
    <row r="21" spans="1:5" ht="17.100000000000001" customHeight="1">
      <c r="A21" s="32" t="s">
        <v>214</v>
      </c>
      <c r="B21" s="33">
        <v>1536249768</v>
      </c>
      <c r="C21" s="33" t="s">
        <v>25</v>
      </c>
      <c r="D21" s="33">
        <v>1536249768</v>
      </c>
      <c r="E21" s="34"/>
    </row>
    <row r="22" spans="1:5" ht="17.100000000000001" customHeight="1">
      <c r="A22" s="29" t="s">
        <v>215</v>
      </c>
      <c r="B22" s="30">
        <v>-12584806861</v>
      </c>
      <c r="C22" s="30">
        <v>-15952826462</v>
      </c>
      <c r="D22" s="30">
        <v>3368019601</v>
      </c>
      <c r="E22" s="31"/>
    </row>
    <row r="23" spans="1:5" ht="17.100000000000001" customHeight="1">
      <c r="A23" s="29" t="s">
        <v>216</v>
      </c>
      <c r="B23" s="30">
        <v>496917693938</v>
      </c>
      <c r="C23" s="30">
        <v>790798602005</v>
      </c>
      <c r="D23" s="30">
        <v>-293880908067</v>
      </c>
      <c r="E23" s="31"/>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8"/>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zoomScaleNormal="100" workbookViewId="0">
      <selection activeCell="A9" sqref="A9"/>
    </sheetView>
  </sheetViews>
  <sheetFormatPr defaultColWidth="8.875" defaultRowHeight="11.25"/>
  <cols>
    <col min="1" max="1" width="21.125" style="56" customWidth="1"/>
    <col min="2" max="9" width="14.375" style="56" customWidth="1"/>
    <col min="10" max="11" width="15.875" style="56" customWidth="1"/>
    <col min="12" max="16384" width="8.875" style="56"/>
  </cols>
  <sheetData>
    <row r="1" spans="1:9" ht="21">
      <c r="A1" s="91" t="s">
        <v>328</v>
      </c>
      <c r="B1" s="91"/>
      <c r="C1" s="91"/>
      <c r="D1" s="91"/>
      <c r="E1" s="91"/>
      <c r="F1" s="91"/>
      <c r="G1" s="91"/>
      <c r="H1" s="91"/>
      <c r="I1" s="91"/>
    </row>
    <row r="2" spans="1:9" ht="13.5">
      <c r="A2" s="57" t="s">
        <v>400</v>
      </c>
      <c r="B2" s="57"/>
      <c r="C2" s="57"/>
      <c r="D2" s="57"/>
      <c r="E2" s="57"/>
      <c r="F2" s="57"/>
      <c r="G2" s="57"/>
      <c r="H2" s="57"/>
      <c r="I2" s="58" t="s">
        <v>537</v>
      </c>
    </row>
    <row r="3" spans="1:9" ht="13.5">
      <c r="A3" s="57" t="s">
        <v>377</v>
      </c>
      <c r="B3" s="57"/>
      <c r="C3" s="57"/>
      <c r="D3" s="57"/>
      <c r="E3" s="57"/>
      <c r="F3" s="57"/>
      <c r="G3" s="57"/>
      <c r="H3" s="57"/>
      <c r="I3" s="57"/>
    </row>
    <row r="4" spans="1:9" ht="13.5">
      <c r="A4" s="57"/>
      <c r="B4" s="57"/>
      <c r="C4" s="57"/>
      <c r="D4" s="57"/>
      <c r="E4" s="57"/>
      <c r="F4" s="57"/>
      <c r="G4" s="57"/>
      <c r="H4" s="57"/>
      <c r="I4" s="58" t="s">
        <v>568</v>
      </c>
    </row>
    <row r="5" spans="1:9" ht="22.5">
      <c r="A5" s="59" t="s">
        <v>71</v>
      </c>
      <c r="B5" s="60" t="s">
        <v>329</v>
      </c>
      <c r="C5" s="59" t="s">
        <v>330</v>
      </c>
      <c r="D5" s="59" t="s">
        <v>331</v>
      </c>
      <c r="E5" s="59" t="s">
        <v>332</v>
      </c>
      <c r="F5" s="59" t="s">
        <v>333</v>
      </c>
      <c r="G5" s="59" t="s">
        <v>334</v>
      </c>
      <c r="H5" s="59" t="s">
        <v>335</v>
      </c>
      <c r="I5" s="59" t="s">
        <v>10</v>
      </c>
    </row>
    <row r="6" spans="1:9">
      <c r="A6" s="61" t="s">
        <v>317</v>
      </c>
      <c r="B6" s="75">
        <f>SUM(B7:B15)</f>
        <v>18574670029</v>
      </c>
      <c r="C6" s="75">
        <f t="shared" ref="C6:H6" si="0">SUM(C7:C15)</f>
        <v>89123103043</v>
      </c>
      <c r="D6" s="75">
        <f t="shared" si="0"/>
        <v>11305648703</v>
      </c>
      <c r="E6" s="75">
        <f t="shared" si="0"/>
        <v>17487709174</v>
      </c>
      <c r="F6" s="75">
        <f t="shared" si="0"/>
        <v>14521397236</v>
      </c>
      <c r="G6" s="75">
        <f t="shared" si="0"/>
        <v>5553000482</v>
      </c>
      <c r="H6" s="75">
        <f t="shared" si="0"/>
        <v>35521294315</v>
      </c>
      <c r="I6" s="75">
        <v>192086822982</v>
      </c>
    </row>
    <row r="7" spans="1:9">
      <c r="A7" s="61" t="s">
        <v>318</v>
      </c>
      <c r="B7" s="75">
        <v>11992192586</v>
      </c>
      <c r="C7" s="75">
        <v>30580366975</v>
      </c>
      <c r="D7" s="75">
        <v>4205338918</v>
      </c>
      <c r="E7" s="75">
        <v>3791665697</v>
      </c>
      <c r="F7" s="75">
        <v>2714121775</v>
      </c>
      <c r="G7" s="75">
        <v>1069133503</v>
      </c>
      <c r="H7" s="75">
        <f>11106531466+3227008842</f>
        <v>14333540308</v>
      </c>
      <c r="I7" s="75">
        <v>68686359762</v>
      </c>
    </row>
    <row r="8" spans="1:9">
      <c r="A8" s="61" t="s">
        <v>319</v>
      </c>
      <c r="B8" s="75" t="s">
        <v>25</v>
      </c>
      <c r="C8" s="75" t="s">
        <v>25</v>
      </c>
      <c r="D8" s="75" t="s">
        <v>25</v>
      </c>
      <c r="E8" s="75" t="s">
        <v>25</v>
      </c>
      <c r="F8" s="75">
        <v>2570880000</v>
      </c>
      <c r="G8" s="75" t="s">
        <v>25</v>
      </c>
      <c r="H8" s="75" t="s">
        <v>25</v>
      </c>
      <c r="I8" s="75">
        <v>2570880000</v>
      </c>
    </row>
    <row r="9" spans="1:9">
      <c r="A9" s="61" t="s">
        <v>320</v>
      </c>
      <c r="B9" s="75">
        <v>6284366188</v>
      </c>
      <c r="C9" s="75">
        <v>56085570731</v>
      </c>
      <c r="D9" s="75">
        <v>6922805617</v>
      </c>
      <c r="E9" s="75">
        <v>13477059995</v>
      </c>
      <c r="F9" s="75">
        <f>1282871623+6771477869</f>
        <v>8054349492</v>
      </c>
      <c r="G9" s="75">
        <v>3477782922</v>
      </c>
      <c r="H9" s="75">
        <f>19948372669+681512275</f>
        <v>20629884944</v>
      </c>
      <c r="I9" s="75">
        <v>114931819889</v>
      </c>
    </row>
    <row r="10" spans="1:9">
      <c r="A10" s="61" t="s">
        <v>321</v>
      </c>
      <c r="B10" s="75">
        <v>99811253</v>
      </c>
      <c r="C10" s="75">
        <v>2277210045</v>
      </c>
      <c r="D10" s="75">
        <v>177504168</v>
      </c>
      <c r="E10" s="75">
        <v>207656442</v>
      </c>
      <c r="F10" s="75">
        <f>319988742+91338786</f>
        <v>411327528</v>
      </c>
      <c r="G10" s="75">
        <v>951660697</v>
      </c>
      <c r="H10" s="75">
        <f>355753087+81366323</f>
        <v>437119410</v>
      </c>
      <c r="I10" s="75">
        <v>4562289543</v>
      </c>
    </row>
    <row r="11" spans="1:9">
      <c r="A11" s="61" t="s">
        <v>322</v>
      </c>
      <c r="B11" s="75">
        <v>2</v>
      </c>
      <c r="C11" s="75" t="s">
        <v>25</v>
      </c>
      <c r="D11" s="75" t="s">
        <v>25</v>
      </c>
      <c r="E11" s="75" t="s">
        <v>25</v>
      </c>
      <c r="F11" s="75">
        <v>4812690</v>
      </c>
      <c r="G11" s="75" t="s">
        <v>25</v>
      </c>
      <c r="H11" s="75" t="s">
        <v>25</v>
      </c>
      <c r="I11" s="75">
        <v>4812692</v>
      </c>
    </row>
    <row r="12" spans="1:9">
      <c r="A12" s="61" t="s">
        <v>323</v>
      </c>
      <c r="B12" s="75" t="s">
        <v>25</v>
      </c>
      <c r="C12" s="75" t="s">
        <v>25</v>
      </c>
      <c r="D12" s="75" t="s">
        <v>25</v>
      </c>
      <c r="E12" s="75" t="s">
        <v>25</v>
      </c>
      <c r="F12" s="75" t="s">
        <v>25</v>
      </c>
      <c r="G12" s="75" t="s">
        <v>25</v>
      </c>
      <c r="H12" s="75" t="s">
        <v>25</v>
      </c>
      <c r="I12" s="75" t="s">
        <v>25</v>
      </c>
    </row>
    <row r="13" spans="1:9">
      <c r="A13" s="61" t="s">
        <v>324</v>
      </c>
      <c r="B13" s="75" t="s">
        <v>25</v>
      </c>
      <c r="C13" s="75" t="s">
        <v>25</v>
      </c>
      <c r="D13" s="75" t="s">
        <v>25</v>
      </c>
      <c r="E13" s="75" t="s">
        <v>25</v>
      </c>
      <c r="F13" s="75" t="s">
        <v>25</v>
      </c>
      <c r="G13" s="75" t="s">
        <v>25</v>
      </c>
      <c r="H13" s="75" t="s">
        <v>25</v>
      </c>
      <c r="I13" s="75" t="s">
        <v>25</v>
      </c>
    </row>
    <row r="14" spans="1:9">
      <c r="A14" s="61" t="s">
        <v>566</v>
      </c>
      <c r="B14" s="75" t="s">
        <v>25</v>
      </c>
      <c r="C14" s="75" t="s">
        <v>25</v>
      </c>
      <c r="D14" s="75" t="s">
        <v>25</v>
      </c>
      <c r="E14" s="75" t="s">
        <v>25</v>
      </c>
      <c r="F14" s="75" t="s">
        <v>25</v>
      </c>
      <c r="G14" s="75" t="s">
        <v>25</v>
      </c>
      <c r="H14" s="75" t="s">
        <v>25</v>
      </c>
      <c r="I14" s="75" t="s">
        <v>25</v>
      </c>
    </row>
    <row r="15" spans="1:9">
      <c r="A15" s="61" t="s">
        <v>325</v>
      </c>
      <c r="B15" s="75">
        <v>198300000</v>
      </c>
      <c r="C15" s="75">
        <v>179955292</v>
      </c>
      <c r="D15" s="75" t="s">
        <v>25</v>
      </c>
      <c r="E15" s="75">
        <v>11327040</v>
      </c>
      <c r="F15" s="75">
        <f>480501450+285404301</f>
        <v>765905751</v>
      </c>
      <c r="G15" s="75">
        <v>54423360</v>
      </c>
      <c r="H15" s="75">
        <f>67012453+53737200</f>
        <v>120749653</v>
      </c>
      <c r="I15" s="75">
        <v>1330661096</v>
      </c>
    </row>
    <row r="16" spans="1:9">
      <c r="A16" s="61" t="s">
        <v>326</v>
      </c>
      <c r="B16" s="75">
        <f>SUM(B17:B21)</f>
        <v>502346686330</v>
      </c>
      <c r="C16" s="75">
        <f t="shared" ref="C16:H16" si="1">SUM(C17:C21)</f>
        <v>27812810</v>
      </c>
      <c r="D16" s="75">
        <f t="shared" si="1"/>
        <v>7555965</v>
      </c>
      <c r="E16" s="75">
        <f t="shared" si="1"/>
        <v>148612170</v>
      </c>
      <c r="F16" s="75">
        <f t="shared" si="1"/>
        <v>16197074548</v>
      </c>
      <c r="G16" s="75">
        <f t="shared" si="1"/>
        <v>779003</v>
      </c>
      <c r="H16" s="75">
        <f t="shared" si="1"/>
        <v>374563791</v>
      </c>
      <c r="I16" s="75">
        <v>519103084617</v>
      </c>
    </row>
    <row r="17" spans="1:9">
      <c r="A17" s="61" t="s">
        <v>318</v>
      </c>
      <c r="B17" s="75">
        <f>40621854155+6794641741</f>
        <v>47416495896</v>
      </c>
      <c r="C17" s="75" t="s">
        <v>467</v>
      </c>
      <c r="D17" s="75" t="s">
        <v>467</v>
      </c>
      <c r="E17" s="75">
        <v>10517136</v>
      </c>
      <c r="F17" s="75">
        <v>7164610123</v>
      </c>
      <c r="G17" s="75">
        <v>3</v>
      </c>
      <c r="H17" s="75">
        <f>258324028+14540000</f>
        <v>272864028</v>
      </c>
      <c r="I17" s="75">
        <v>54864487186</v>
      </c>
    </row>
    <row r="18" spans="1:9">
      <c r="A18" s="61" t="s">
        <v>320</v>
      </c>
      <c r="B18" s="75">
        <f>1790760022+4000401722</f>
        <v>5791161744</v>
      </c>
      <c r="C18" s="75">
        <v>22771102</v>
      </c>
      <c r="D18" s="75">
        <v>0</v>
      </c>
      <c r="E18" s="75">
        <v>3654421</v>
      </c>
      <c r="F18" s="75">
        <v>5060002</v>
      </c>
      <c r="G18" s="75" t="s">
        <v>467</v>
      </c>
      <c r="H18" s="75">
        <v>1</v>
      </c>
      <c r="I18" s="75">
        <v>5822647270</v>
      </c>
    </row>
    <row r="19" spans="1:9">
      <c r="A19" s="61" t="s">
        <v>321</v>
      </c>
      <c r="B19" s="75">
        <f>257042902252+179277728378</f>
        <v>436320630630</v>
      </c>
      <c r="C19" s="75">
        <v>5041708</v>
      </c>
      <c r="D19" s="75">
        <v>7555965</v>
      </c>
      <c r="E19" s="75">
        <v>116182575</v>
      </c>
      <c r="F19" s="75">
        <v>8999565316</v>
      </c>
      <c r="G19" s="75" t="s">
        <v>467</v>
      </c>
      <c r="H19" s="75">
        <f>374731+81615303</f>
        <v>81990034</v>
      </c>
      <c r="I19" s="75">
        <v>445530966228</v>
      </c>
    </row>
    <row r="20" spans="1:9">
      <c r="A20" s="61" t="s">
        <v>566</v>
      </c>
      <c r="B20" s="75">
        <f>19461428+4386284</f>
        <v>23847712</v>
      </c>
      <c r="C20" s="75" t="s">
        <v>25</v>
      </c>
      <c r="D20" s="75" t="s">
        <v>25</v>
      </c>
      <c r="E20" s="75" t="s">
        <v>25</v>
      </c>
      <c r="F20" s="75" t="s">
        <v>25</v>
      </c>
      <c r="G20" s="75" t="s">
        <v>25</v>
      </c>
      <c r="H20" s="75">
        <v>10969728</v>
      </c>
      <c r="I20" s="75">
        <v>34817440</v>
      </c>
    </row>
    <row r="21" spans="1:9">
      <c r="A21" s="61" t="s">
        <v>567</v>
      </c>
      <c r="B21" s="75">
        <f>3108217547+9686332801</f>
        <v>12794550348</v>
      </c>
      <c r="C21" s="75" t="s">
        <v>25</v>
      </c>
      <c r="D21" s="75" t="s">
        <v>25</v>
      </c>
      <c r="E21" s="75">
        <v>18258038</v>
      </c>
      <c r="F21" s="75">
        <v>27839107</v>
      </c>
      <c r="G21" s="75">
        <v>779000</v>
      </c>
      <c r="H21" s="75">
        <v>8740000</v>
      </c>
      <c r="I21" s="75">
        <v>12850166493</v>
      </c>
    </row>
    <row r="22" spans="1:9">
      <c r="A22" s="61" t="s">
        <v>327</v>
      </c>
      <c r="B22" s="75">
        <f>1355735799+3288693156+2415711835</f>
        <v>7060140790</v>
      </c>
      <c r="C22" s="75">
        <v>251366912</v>
      </c>
      <c r="D22" s="75">
        <v>18278429</v>
      </c>
      <c r="E22" s="75">
        <v>29692370</v>
      </c>
      <c r="F22" s="75">
        <f>20591461+84143454+652799469</f>
        <v>757534384</v>
      </c>
      <c r="G22" s="75">
        <v>564886370</v>
      </c>
      <c r="H22" s="75">
        <f>139880589+21712410</f>
        <v>161592999</v>
      </c>
      <c r="I22" s="75">
        <v>8843492254</v>
      </c>
    </row>
    <row r="23" spans="1:9">
      <c r="A23" s="61" t="s">
        <v>10</v>
      </c>
      <c r="B23" s="75">
        <f t="shared" ref="B23:G23" si="2">B22+B16+B6</f>
        <v>527981497149</v>
      </c>
      <c r="C23" s="75">
        <f t="shared" si="2"/>
        <v>89402282765</v>
      </c>
      <c r="D23" s="75">
        <f t="shared" si="2"/>
        <v>11331483097</v>
      </c>
      <c r="E23" s="75">
        <f t="shared" si="2"/>
        <v>17666013714</v>
      </c>
      <c r="F23" s="75">
        <f t="shared" si="2"/>
        <v>31476006168</v>
      </c>
      <c r="G23" s="75">
        <f t="shared" si="2"/>
        <v>6118665855</v>
      </c>
      <c r="H23" s="75">
        <f>H22+H16+H6</f>
        <v>36057451105</v>
      </c>
      <c r="I23" s="75">
        <v>720033399853</v>
      </c>
    </row>
  </sheetData>
  <mergeCells count="1">
    <mergeCell ref="A1:I1"/>
  </mergeCells>
  <phoneticPr fontId="8"/>
  <printOptions horizontalCentered="1"/>
  <pageMargins left="0.59055118110236227" right="0.39370078740157483" top="0.39370078740157483" bottom="0.39370078740157483" header="0.19685039370078741" footer="0.19685039370078741"/>
  <pageSetup paperSize="9" scale="92"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8" customWidth="1"/>
    <col min="2" max="3" width="8.875" style="28" hidden="1" customWidth="1"/>
    <col min="4" max="4" width="10.875" style="28" customWidth="1"/>
    <col min="5" max="5" width="15.875" style="28" customWidth="1"/>
    <col min="6" max="7" width="30.875" style="28" customWidth="1"/>
    <col min="8" max="16384" width="8.875" style="28"/>
  </cols>
  <sheetData>
    <row r="1" spans="1:5" ht="17.100000000000001" customHeight="1">
      <c r="E1" s="9" t="s">
        <v>217</v>
      </c>
    </row>
    <row r="2" spans="1:5" ht="21">
      <c r="A2" s="126" t="s">
        <v>397</v>
      </c>
      <c r="B2" s="127"/>
      <c r="C2" s="127"/>
      <c r="D2" s="127"/>
      <c r="E2" s="127"/>
    </row>
    <row r="3" spans="1:5" ht="13.5">
      <c r="A3" s="128" t="s">
        <v>464</v>
      </c>
      <c r="B3" s="127"/>
      <c r="C3" s="127"/>
      <c r="D3" s="127"/>
      <c r="E3" s="127"/>
    </row>
    <row r="4" spans="1:5" ht="13.5">
      <c r="A4" s="128" t="s">
        <v>465</v>
      </c>
      <c r="B4" s="127"/>
      <c r="C4" s="127"/>
      <c r="D4" s="127"/>
      <c r="E4" s="127"/>
    </row>
    <row r="5" spans="1:5" ht="13.5">
      <c r="A5" s="10" t="s">
        <v>400</v>
      </c>
    </row>
    <row r="6" spans="1:5" ht="17.100000000000001" customHeight="1">
      <c r="A6" s="10" t="s">
        <v>377</v>
      </c>
      <c r="E6" s="11" t="s">
        <v>101</v>
      </c>
    </row>
    <row r="7" spans="1:5" ht="27" customHeight="1">
      <c r="A7" s="132" t="s">
        <v>102</v>
      </c>
      <c r="B7" s="132"/>
      <c r="C7" s="132"/>
      <c r="D7" s="132" t="s">
        <v>86</v>
      </c>
      <c r="E7" s="132"/>
    </row>
    <row r="8" spans="1:5" ht="17.100000000000001" customHeight="1">
      <c r="A8" s="129" t="s">
        <v>218</v>
      </c>
      <c r="B8" s="129"/>
      <c r="C8" s="129"/>
      <c r="D8" s="131"/>
      <c r="E8" s="131"/>
    </row>
    <row r="9" spans="1:5" ht="17.100000000000001" customHeight="1">
      <c r="A9" s="129" t="s">
        <v>219</v>
      </c>
      <c r="B9" s="129"/>
      <c r="C9" s="129"/>
      <c r="D9" s="130">
        <v>184781952811</v>
      </c>
      <c r="E9" s="131"/>
    </row>
    <row r="10" spans="1:5" ht="17.100000000000001" customHeight="1">
      <c r="A10" s="129" t="s">
        <v>220</v>
      </c>
      <c r="B10" s="129"/>
      <c r="C10" s="129"/>
      <c r="D10" s="130">
        <v>88219376889</v>
      </c>
      <c r="E10" s="131"/>
    </row>
    <row r="11" spans="1:5" ht="17.100000000000001" customHeight="1">
      <c r="A11" s="129" t="s">
        <v>221</v>
      </c>
      <c r="B11" s="129"/>
      <c r="C11" s="129"/>
      <c r="D11" s="130">
        <v>20518312461</v>
      </c>
      <c r="E11" s="131"/>
    </row>
    <row r="12" spans="1:5" ht="17.100000000000001" customHeight="1">
      <c r="A12" s="129" t="s">
        <v>222</v>
      </c>
      <c r="B12" s="129"/>
      <c r="C12" s="129"/>
      <c r="D12" s="130">
        <v>34059756368</v>
      </c>
      <c r="E12" s="131"/>
    </row>
    <row r="13" spans="1:5" ht="17.100000000000001" customHeight="1">
      <c r="A13" s="129" t="s">
        <v>223</v>
      </c>
      <c r="B13" s="129"/>
      <c r="C13" s="129"/>
      <c r="D13" s="130">
        <v>1915503838</v>
      </c>
      <c r="E13" s="131"/>
    </row>
    <row r="14" spans="1:5" ht="17.100000000000001" customHeight="1">
      <c r="A14" s="129" t="s">
        <v>224</v>
      </c>
      <c r="B14" s="129"/>
      <c r="C14" s="129"/>
      <c r="D14" s="130">
        <v>31725804222</v>
      </c>
      <c r="E14" s="131"/>
    </row>
    <row r="15" spans="1:5" ht="17.100000000000001" customHeight="1">
      <c r="A15" s="129" t="s">
        <v>225</v>
      </c>
      <c r="B15" s="129"/>
      <c r="C15" s="129"/>
      <c r="D15" s="130">
        <v>96562575922</v>
      </c>
      <c r="E15" s="131"/>
    </row>
    <row r="16" spans="1:5" ht="17.100000000000001" customHeight="1">
      <c r="A16" s="129" t="s">
        <v>226</v>
      </c>
      <c r="B16" s="129"/>
      <c r="C16" s="129"/>
      <c r="D16" s="130">
        <v>30700083352</v>
      </c>
      <c r="E16" s="131"/>
    </row>
    <row r="17" spans="1:5" ht="17.100000000000001" customHeight="1">
      <c r="A17" s="129" t="s">
        <v>227</v>
      </c>
      <c r="B17" s="129"/>
      <c r="C17" s="129"/>
      <c r="D17" s="130">
        <v>65773838367</v>
      </c>
      <c r="E17" s="131"/>
    </row>
    <row r="18" spans="1:5" ht="17.100000000000001" customHeight="1">
      <c r="A18" s="129" t="s">
        <v>228</v>
      </c>
      <c r="B18" s="129"/>
      <c r="C18" s="129"/>
      <c r="D18" s="130" t="s">
        <v>25</v>
      </c>
      <c r="E18" s="131"/>
    </row>
    <row r="19" spans="1:5" ht="17.100000000000001" customHeight="1">
      <c r="A19" s="129" t="s">
        <v>224</v>
      </c>
      <c r="B19" s="129"/>
      <c r="C19" s="129"/>
      <c r="D19" s="130">
        <v>88654203</v>
      </c>
      <c r="E19" s="131"/>
    </row>
    <row r="20" spans="1:5" ht="17.100000000000001" customHeight="1">
      <c r="A20" s="129" t="s">
        <v>229</v>
      </c>
      <c r="B20" s="129"/>
      <c r="C20" s="129"/>
      <c r="D20" s="130">
        <v>198097934324</v>
      </c>
      <c r="E20" s="131"/>
    </row>
    <row r="21" spans="1:5" ht="17.100000000000001" customHeight="1">
      <c r="A21" s="129" t="s">
        <v>230</v>
      </c>
      <c r="B21" s="129"/>
      <c r="C21" s="129"/>
      <c r="D21" s="130">
        <v>92096484179</v>
      </c>
      <c r="E21" s="131"/>
    </row>
    <row r="22" spans="1:5" ht="17.100000000000001" customHeight="1">
      <c r="A22" s="129" t="s">
        <v>231</v>
      </c>
      <c r="B22" s="129"/>
      <c r="C22" s="129"/>
      <c r="D22" s="130">
        <v>51736683986</v>
      </c>
      <c r="E22" s="131"/>
    </row>
    <row r="23" spans="1:5" ht="17.100000000000001" customHeight="1">
      <c r="A23" s="129" t="s">
        <v>232</v>
      </c>
      <c r="B23" s="129"/>
      <c r="C23" s="129"/>
      <c r="D23" s="130">
        <v>52147513087</v>
      </c>
      <c r="E23" s="131"/>
    </row>
    <row r="24" spans="1:5" ht="17.100000000000001" customHeight="1">
      <c r="A24" s="129" t="s">
        <v>233</v>
      </c>
      <c r="B24" s="129"/>
      <c r="C24" s="129"/>
      <c r="D24" s="130">
        <v>2117253072</v>
      </c>
      <c r="E24" s="131"/>
    </row>
    <row r="25" spans="1:5" ht="17.100000000000001" customHeight="1">
      <c r="A25" s="129" t="s">
        <v>234</v>
      </c>
      <c r="B25" s="129"/>
      <c r="C25" s="129"/>
      <c r="D25" s="130">
        <v>510100161</v>
      </c>
      <c r="E25" s="131"/>
    </row>
    <row r="26" spans="1:5" ht="17.100000000000001" customHeight="1">
      <c r="A26" s="129" t="s">
        <v>235</v>
      </c>
      <c r="B26" s="129"/>
      <c r="C26" s="129"/>
      <c r="D26" s="130">
        <v>117716171</v>
      </c>
      <c r="E26" s="131"/>
    </row>
    <row r="27" spans="1:5" ht="17.100000000000001" customHeight="1">
      <c r="A27" s="129" t="s">
        <v>236</v>
      </c>
      <c r="B27" s="129"/>
      <c r="C27" s="129"/>
      <c r="D27" s="130">
        <v>392383990</v>
      </c>
      <c r="E27" s="131"/>
    </row>
    <row r="28" spans="1:5" ht="17.100000000000001" customHeight="1">
      <c r="A28" s="129" t="s">
        <v>237</v>
      </c>
      <c r="B28" s="129"/>
      <c r="C28" s="129"/>
      <c r="D28" s="130">
        <v>66395987</v>
      </c>
      <c r="E28" s="131"/>
    </row>
    <row r="29" spans="1:5" ht="17.100000000000001" customHeight="1">
      <c r="A29" s="133" t="s">
        <v>238</v>
      </c>
      <c r="B29" s="133"/>
      <c r="C29" s="133"/>
      <c r="D29" s="134">
        <v>12872277339</v>
      </c>
      <c r="E29" s="135"/>
    </row>
    <row r="30" spans="1:5" ht="17.100000000000001" customHeight="1">
      <c r="A30" s="129" t="s">
        <v>239</v>
      </c>
      <c r="B30" s="129"/>
      <c r="C30" s="129"/>
      <c r="D30" s="131"/>
      <c r="E30" s="131"/>
    </row>
    <row r="31" spans="1:5" ht="17.100000000000001" customHeight="1">
      <c r="A31" s="129" t="s">
        <v>240</v>
      </c>
      <c r="B31" s="129"/>
      <c r="C31" s="129"/>
      <c r="D31" s="130">
        <v>19336521046</v>
      </c>
      <c r="E31" s="131"/>
    </row>
    <row r="32" spans="1:5" ht="17.100000000000001" customHeight="1">
      <c r="A32" s="129" t="s">
        <v>309</v>
      </c>
      <c r="B32" s="129"/>
      <c r="C32" s="129"/>
      <c r="D32" s="130">
        <v>18861637773</v>
      </c>
      <c r="E32" s="131"/>
    </row>
    <row r="33" spans="1:5" ht="17.100000000000001" customHeight="1">
      <c r="A33" s="129" t="s">
        <v>241</v>
      </c>
      <c r="B33" s="129"/>
      <c r="C33" s="129"/>
      <c r="D33" s="130">
        <v>447183273</v>
      </c>
      <c r="E33" s="131"/>
    </row>
    <row r="34" spans="1:5" ht="17.100000000000001" customHeight="1">
      <c r="A34" s="129" t="s">
        <v>242</v>
      </c>
      <c r="B34" s="129"/>
      <c r="C34" s="129"/>
      <c r="D34" s="130" t="s">
        <v>25</v>
      </c>
      <c r="E34" s="131"/>
    </row>
    <row r="35" spans="1:5" ht="17.100000000000001" customHeight="1">
      <c r="A35" s="129" t="s">
        <v>243</v>
      </c>
      <c r="B35" s="129"/>
      <c r="C35" s="129"/>
      <c r="D35" s="130">
        <v>27700000</v>
      </c>
      <c r="E35" s="131"/>
    </row>
    <row r="36" spans="1:5" ht="17.100000000000001" customHeight="1">
      <c r="A36" s="129" t="s">
        <v>236</v>
      </c>
      <c r="B36" s="129"/>
      <c r="C36" s="129"/>
      <c r="D36" s="130" t="s">
        <v>25</v>
      </c>
      <c r="E36" s="131"/>
    </row>
    <row r="37" spans="1:5" ht="17.100000000000001" customHeight="1">
      <c r="A37" s="129" t="s">
        <v>244</v>
      </c>
      <c r="B37" s="129"/>
      <c r="C37" s="129"/>
      <c r="D37" s="130">
        <v>6177579401</v>
      </c>
      <c r="E37" s="131"/>
    </row>
    <row r="38" spans="1:5" ht="17.100000000000001" customHeight="1">
      <c r="A38" s="129" t="s">
        <v>231</v>
      </c>
      <c r="B38" s="129"/>
      <c r="C38" s="129"/>
      <c r="D38" s="130">
        <v>2470024030</v>
      </c>
      <c r="E38" s="131"/>
    </row>
    <row r="39" spans="1:5" ht="17.100000000000001" customHeight="1">
      <c r="A39" s="129" t="s">
        <v>245</v>
      </c>
      <c r="B39" s="129"/>
      <c r="C39" s="129"/>
      <c r="D39" s="130">
        <v>3447461769</v>
      </c>
      <c r="E39" s="131"/>
    </row>
    <row r="40" spans="1:5" ht="17.100000000000001" customHeight="1">
      <c r="A40" s="129" t="s">
        <v>246</v>
      </c>
      <c r="B40" s="129"/>
      <c r="C40" s="129"/>
      <c r="D40" s="130">
        <v>93060526</v>
      </c>
      <c r="E40" s="131"/>
    </row>
    <row r="41" spans="1:5" ht="17.100000000000001" customHeight="1">
      <c r="A41" s="129" t="s">
        <v>247</v>
      </c>
      <c r="B41" s="129"/>
      <c r="C41" s="129"/>
      <c r="D41" s="130">
        <v>35914355</v>
      </c>
      <c r="E41" s="131"/>
    </row>
    <row r="42" spans="1:5" ht="17.100000000000001" customHeight="1">
      <c r="A42" s="129" t="s">
        <v>233</v>
      </c>
      <c r="B42" s="129"/>
      <c r="C42" s="129"/>
      <c r="D42" s="130">
        <v>131118721</v>
      </c>
      <c r="E42" s="131"/>
    </row>
    <row r="43" spans="1:5" ht="17.100000000000001" customHeight="1">
      <c r="A43" s="133" t="s">
        <v>248</v>
      </c>
      <c r="B43" s="133"/>
      <c r="C43" s="133"/>
      <c r="D43" s="134">
        <v>-13158941645</v>
      </c>
      <c r="E43" s="135"/>
    </row>
    <row r="44" spans="1:5" ht="17.100000000000001" customHeight="1">
      <c r="A44" s="129" t="s">
        <v>249</v>
      </c>
      <c r="B44" s="129"/>
      <c r="C44" s="129"/>
      <c r="D44" s="131"/>
      <c r="E44" s="131"/>
    </row>
    <row r="45" spans="1:5" ht="17.100000000000001" customHeight="1">
      <c r="A45" s="129" t="s">
        <v>250</v>
      </c>
      <c r="B45" s="129"/>
      <c r="C45" s="129"/>
      <c r="D45" s="130">
        <v>17067944548</v>
      </c>
      <c r="E45" s="131"/>
    </row>
    <row r="46" spans="1:5" ht="17.100000000000001" customHeight="1">
      <c r="A46" s="129" t="s">
        <v>251</v>
      </c>
      <c r="B46" s="129"/>
      <c r="C46" s="129"/>
      <c r="D46" s="130">
        <v>17008269309</v>
      </c>
      <c r="E46" s="131"/>
    </row>
    <row r="47" spans="1:5" ht="17.100000000000001" customHeight="1">
      <c r="A47" s="129" t="s">
        <v>236</v>
      </c>
      <c r="B47" s="129"/>
      <c r="C47" s="129"/>
      <c r="D47" s="130">
        <v>59675239</v>
      </c>
      <c r="E47" s="131"/>
    </row>
    <row r="48" spans="1:5" ht="17.100000000000001" customHeight="1">
      <c r="A48" s="129" t="s">
        <v>252</v>
      </c>
      <c r="B48" s="129"/>
      <c r="C48" s="129"/>
      <c r="D48" s="130">
        <v>18029900000</v>
      </c>
      <c r="E48" s="131"/>
    </row>
    <row r="49" spans="1:5" ht="17.100000000000001" customHeight="1">
      <c r="A49" s="129" t="s">
        <v>253</v>
      </c>
      <c r="B49" s="129"/>
      <c r="C49" s="129"/>
      <c r="D49" s="130">
        <v>17985600000</v>
      </c>
      <c r="E49" s="131"/>
    </row>
    <row r="50" spans="1:5" ht="17.100000000000001" customHeight="1">
      <c r="A50" s="129" t="s">
        <v>233</v>
      </c>
      <c r="B50" s="129"/>
      <c r="C50" s="129"/>
      <c r="D50" s="130">
        <v>44300000</v>
      </c>
      <c r="E50" s="131"/>
    </row>
    <row r="51" spans="1:5" ht="17.100000000000001" customHeight="1">
      <c r="A51" s="133" t="s">
        <v>254</v>
      </c>
      <c r="B51" s="133"/>
      <c r="C51" s="133"/>
      <c r="D51" s="134">
        <v>961955452</v>
      </c>
      <c r="E51" s="135"/>
    </row>
    <row r="52" spans="1:5" ht="17.100000000000001" customHeight="1">
      <c r="A52" s="133" t="s">
        <v>255</v>
      </c>
      <c r="B52" s="133"/>
      <c r="C52" s="133"/>
      <c r="D52" s="134">
        <v>675291146</v>
      </c>
      <c r="E52" s="135"/>
    </row>
    <row r="53" spans="1:5" ht="17.100000000000001" customHeight="1">
      <c r="A53" s="133" t="s">
        <v>256</v>
      </c>
      <c r="B53" s="133"/>
      <c r="C53" s="133"/>
      <c r="D53" s="134">
        <v>13805451759</v>
      </c>
      <c r="E53" s="135"/>
    </row>
    <row r="54" spans="1:5" ht="17.100000000000001" customHeight="1">
      <c r="A54" s="133" t="s">
        <v>257</v>
      </c>
      <c r="B54" s="133"/>
      <c r="C54" s="133"/>
      <c r="D54" s="134">
        <v>14480742905</v>
      </c>
      <c r="E54" s="135"/>
    </row>
    <row r="56" spans="1:5" ht="17.100000000000001" customHeight="1">
      <c r="A56" s="133" t="s">
        <v>258</v>
      </c>
      <c r="B56" s="133"/>
      <c r="C56" s="133"/>
      <c r="D56" s="134">
        <v>1211535982</v>
      </c>
      <c r="E56" s="135"/>
    </row>
    <row r="57" spans="1:5" ht="17.100000000000001" customHeight="1">
      <c r="A57" s="133" t="s">
        <v>259</v>
      </c>
      <c r="B57" s="133"/>
      <c r="C57" s="133"/>
      <c r="D57" s="134">
        <v>530104</v>
      </c>
      <c r="E57" s="135"/>
    </row>
    <row r="58" spans="1:5" ht="17.100000000000001" customHeight="1">
      <c r="A58" s="133" t="s">
        <v>260</v>
      </c>
      <c r="B58" s="133"/>
      <c r="C58" s="133"/>
      <c r="D58" s="134">
        <v>1212066086</v>
      </c>
      <c r="E58" s="135"/>
    </row>
    <row r="59" spans="1:5" ht="17.100000000000001" customHeight="1">
      <c r="A59" s="133" t="s">
        <v>261</v>
      </c>
      <c r="B59" s="133"/>
      <c r="C59" s="133"/>
      <c r="D59" s="134">
        <v>15692808991</v>
      </c>
      <c r="E59" s="135"/>
    </row>
    <row r="60" spans="1:5" ht="17.100000000000001" customHeight="1">
      <c r="A60" s="12"/>
      <c r="B60" s="12"/>
      <c r="C60" s="12"/>
      <c r="D60" s="12"/>
      <c r="E60" s="12"/>
    </row>
    <row r="61" spans="1:5">
      <c r="A61" s="3"/>
    </row>
    <row r="62" spans="1:5">
      <c r="A62" s="3"/>
    </row>
    <row r="63" spans="1:5">
      <c r="A63" s="3"/>
    </row>
  </sheetData>
  <mergeCells count="107">
    <mergeCell ref="A58:C58"/>
    <mergeCell ref="D58:E58"/>
    <mergeCell ref="A59:C59"/>
    <mergeCell ref="D59:E59"/>
    <mergeCell ref="A54:C54"/>
    <mergeCell ref="D54:E54"/>
    <mergeCell ref="A56:C56"/>
    <mergeCell ref="D56:E56"/>
    <mergeCell ref="A57:C57"/>
    <mergeCell ref="D57:E57"/>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2:E2"/>
    <mergeCell ref="A3:E3"/>
    <mergeCell ref="A7:C7"/>
    <mergeCell ref="D7:E7"/>
    <mergeCell ref="A8:C8"/>
    <mergeCell ref="D8:E8"/>
    <mergeCell ref="A4:E4"/>
  </mergeCells>
  <phoneticPr fontId="8"/>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 zoomScaleNormal="100"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7" customWidth="1"/>
    <col min="8" max="8" width="9" style="4"/>
    <col min="9" max="9" width="12.75" bestFit="1" customWidth="1"/>
  </cols>
  <sheetData>
    <row r="1" spans="1:8" s="4" customFormat="1" ht="30" customHeight="1">
      <c r="A1" s="153" t="s">
        <v>268</v>
      </c>
      <c r="B1" s="153"/>
      <c r="C1" s="153"/>
      <c r="D1" s="153"/>
      <c r="E1" s="19" t="s">
        <v>264</v>
      </c>
      <c r="F1" s="20" t="s">
        <v>265</v>
      </c>
      <c r="G1" s="20" t="s">
        <v>266</v>
      </c>
      <c r="H1" s="6" t="s">
        <v>267</v>
      </c>
    </row>
    <row r="2" spans="1:8">
      <c r="A2" s="136" t="s">
        <v>262</v>
      </c>
      <c r="B2" s="138" t="s">
        <v>263</v>
      </c>
      <c r="C2" s="2" t="s">
        <v>270</v>
      </c>
      <c r="D2" s="2" t="s">
        <v>274</v>
      </c>
      <c r="E2" s="2" t="s">
        <v>336</v>
      </c>
      <c r="F2" s="21" t="e">
        <f>+'1.(1)①有形固定資産の明細'!#REF!</f>
        <v>#REF!</v>
      </c>
      <c r="G2" s="21">
        <f>'貸借対照表(BS)'!$B$9</f>
        <v>752119691828</v>
      </c>
      <c r="H2" s="5" t="e">
        <f>IF(F2=G2,"○","×")</f>
        <v>#REF!</v>
      </c>
    </row>
    <row r="3" spans="1:8">
      <c r="A3" s="141"/>
      <c r="B3" s="138"/>
      <c r="C3" s="2" t="s">
        <v>271</v>
      </c>
      <c r="D3" s="2" t="s">
        <v>275</v>
      </c>
      <c r="E3" s="2" t="s">
        <v>336</v>
      </c>
      <c r="F3" s="21" t="e">
        <f>+'1.(1)②有形固定資産に係る行政目的別の明細'!#REF!</f>
        <v>#REF!</v>
      </c>
      <c r="G3" s="21">
        <f>'貸借対照表(BS)'!$B$9</f>
        <v>752119691828</v>
      </c>
      <c r="H3" s="5" t="e">
        <f>IF(F3=G3,"○","×")</f>
        <v>#REF!</v>
      </c>
    </row>
    <row r="4" spans="1:8">
      <c r="A4" s="141"/>
      <c r="B4" s="138"/>
      <c r="C4" s="136" t="s">
        <v>269</v>
      </c>
      <c r="D4" s="136" t="s">
        <v>276</v>
      </c>
      <c r="E4" s="2" t="s">
        <v>443</v>
      </c>
      <c r="F4" s="22">
        <f>VLOOKUP("合計",市場価格のあるもの,4,FALSE)+VLOOKUP("合計",市場価格のないもののうち連結対象団体に対するもの,2,FALSE)+VLOOKUP("合計",市場価格のないもののうち連結対象団体以外に対するもの,10,FALSE)</f>
        <v>2739077879</v>
      </c>
      <c r="G4" s="21">
        <f>IF(ISNUMBER('貸借対照表(BS)'!$B$41),'貸借対照表(BS)'!$B$41,0)</f>
        <v>2706202775</v>
      </c>
      <c r="H4" s="5" t="str">
        <f>IF(F4=G4,"○","×")</f>
        <v>×</v>
      </c>
    </row>
    <row r="5" spans="1:8">
      <c r="A5" s="141"/>
      <c r="B5" s="138"/>
      <c r="C5" s="137"/>
      <c r="D5" s="137"/>
      <c r="E5" s="2" t="s">
        <v>422</v>
      </c>
      <c r="F5" s="22" t="str">
        <f>VLOOKUP("合計",市場価格のないもののうち連結対象団体に対するもの,9,FALSE)</f>
        <v>-</v>
      </c>
      <c r="G5" s="21">
        <f>IF(ISNUMBER('貸借対照表(BS)'!$B$45),-'貸借対照表(BS)'!$B$45,0)</f>
        <v>0</v>
      </c>
      <c r="H5" s="5" t="str">
        <f>IF(F5=G5,"○","×")</f>
        <v>×</v>
      </c>
    </row>
    <row r="6" spans="1:8">
      <c r="A6" s="141"/>
      <c r="B6" s="138"/>
      <c r="C6" s="138" t="s">
        <v>272</v>
      </c>
      <c r="D6" s="138" t="s">
        <v>32</v>
      </c>
      <c r="E6" s="2" t="s">
        <v>277</v>
      </c>
      <c r="F6" s="21">
        <f>SUMIFS('1.(1)④基金の明細'!$F$6:$F$13,'1.(1)④基金の明細'!$A$6:$A$13,"財政調整基金")</f>
        <v>10036780376</v>
      </c>
      <c r="G6" s="21">
        <f>IF(ISNUMBER('貸借対照表(BS)'!$B$58),'貸借対照表(BS)'!$B$58,0)</f>
        <v>8658226663</v>
      </c>
      <c r="H6" s="5" t="str">
        <f t="shared" ref="H6:H39" si="0">IF(F6=G6,"○","×")</f>
        <v>×</v>
      </c>
    </row>
    <row r="7" spans="1:8">
      <c r="A7" s="141"/>
      <c r="B7" s="138"/>
      <c r="C7" s="138"/>
      <c r="D7" s="138"/>
      <c r="E7" s="2" t="s">
        <v>278</v>
      </c>
      <c r="F7" s="21">
        <f>SUMIFS('1.(1)④基金の明細'!$F$6:$F$13,'1.(1)④基金の明細'!$A$6:$A$13,"減債基金")</f>
        <v>3274541643</v>
      </c>
      <c r="G7" s="21">
        <f>IF(ISNUMBER('貸借対照表(BS)'!$B$49),'貸借対照表(BS)'!$B$49,0)+IF(ISNUMBER('貸借対照表(BS)'!$B$59),'貸借対照表(BS)'!$B$59,0)</f>
        <v>1507339296</v>
      </c>
      <c r="H7" s="5" t="str">
        <f t="shared" si="0"/>
        <v>×</v>
      </c>
    </row>
    <row r="8" spans="1:8">
      <c r="A8" s="141"/>
      <c r="B8" s="138"/>
      <c r="C8" s="138"/>
      <c r="D8" s="138"/>
      <c r="E8" s="2" t="s">
        <v>279</v>
      </c>
      <c r="F8" s="21">
        <f>SUMIFS('1.(1)④基金の明細'!$F:$F,'1.(1)④基金の明細'!$A:$A,"合計")-SUM(F6:F7)</f>
        <v>9387314820</v>
      </c>
      <c r="G8" s="21">
        <f>IF(ISNUMBER('貸借対照表(BS)'!$B$50),'貸借対照表(BS)'!$B$50,0)</f>
        <v>9667673008</v>
      </c>
      <c r="H8" s="5" t="str">
        <f t="shared" si="0"/>
        <v>×</v>
      </c>
    </row>
    <row r="9" spans="1:8">
      <c r="A9" s="141"/>
      <c r="B9" s="138"/>
      <c r="C9" s="138" t="s">
        <v>273</v>
      </c>
      <c r="D9" s="138" t="s">
        <v>280</v>
      </c>
      <c r="E9" s="2" t="s">
        <v>281</v>
      </c>
      <c r="F9" s="21">
        <f>SUMIFS('1.(1)⑤貸付金の明細'!B:B,'1.(1)⑤貸付金の明細'!A:A,"合計")</f>
        <v>0</v>
      </c>
      <c r="G9" s="21">
        <f>IF(ISNUMBER('貸借対照表(BS)'!$B$47),'貸借対照表(BS)'!$B$47,0)</f>
        <v>4926935</v>
      </c>
      <c r="H9" s="5" t="str">
        <f t="shared" si="0"/>
        <v>×</v>
      </c>
    </row>
    <row r="10" spans="1:8">
      <c r="A10" s="141"/>
      <c r="B10" s="138"/>
      <c r="C10" s="138"/>
      <c r="D10" s="138"/>
      <c r="E10" s="2" t="s">
        <v>282</v>
      </c>
      <c r="F10" s="21">
        <f>SUMIFS('1.(1)⑤貸付金の明細'!D:D,'1.(1)⑤貸付金の明細'!A:A,"合計")</f>
        <v>0</v>
      </c>
      <c r="G10" s="21">
        <f>IF(ISNUMBER('貸借対照表(BS)'!$B$56),'貸借対照表(BS)'!$B$56,0)</f>
        <v>0</v>
      </c>
      <c r="H10" s="5" t="str">
        <f t="shared" si="0"/>
        <v>○</v>
      </c>
    </row>
    <row r="11" spans="1:8">
      <c r="A11" s="141"/>
      <c r="B11" s="138"/>
      <c r="C11" s="2" t="s">
        <v>283</v>
      </c>
      <c r="D11" s="2" t="s">
        <v>45</v>
      </c>
      <c r="E11" s="2" t="s">
        <v>286</v>
      </c>
      <c r="F11" s="21">
        <f>SUMIFS('1.(1)⑥長期延滞債権の明細'!B:B,'1.(1)⑥長期延滞債権の明細'!A:A,"合計")</f>
        <v>2520760322</v>
      </c>
      <c r="G11" s="21">
        <f>IF(ISNUMBER('貸借対照表(BS)'!$B$46),'貸借対照表(BS)'!$B$46,0)</f>
        <v>2936869946</v>
      </c>
      <c r="H11" s="5" t="str">
        <f t="shared" si="0"/>
        <v>×</v>
      </c>
    </row>
    <row r="12" spans="1:8">
      <c r="A12" s="141"/>
      <c r="B12" s="138"/>
      <c r="C12" s="2" t="s">
        <v>285</v>
      </c>
      <c r="D12" s="2" t="s">
        <v>40</v>
      </c>
      <c r="E12" s="2" t="s">
        <v>284</v>
      </c>
      <c r="F12" s="21">
        <f>SUMIFS('1.(1)⑦未収金の明細'!B:B,'1.(1)⑦未収金の明細'!A:A,"合計")</f>
        <v>2148494507</v>
      </c>
      <c r="G12" s="21">
        <f>IF(ISNUMBER('貸借対照表(BS)'!$B$55),'貸借対照表(BS)'!$B$55,0)</f>
        <v>2255229811</v>
      </c>
      <c r="H12" s="5" t="str">
        <f t="shared" si="0"/>
        <v>×</v>
      </c>
    </row>
    <row r="13" spans="1:8">
      <c r="A13" s="141"/>
      <c r="B13" s="138"/>
      <c r="C13" s="2" t="s">
        <v>273</v>
      </c>
      <c r="D13" s="136" t="s">
        <v>304</v>
      </c>
      <c r="E13" s="136" t="s">
        <v>77</v>
      </c>
      <c r="F13" s="151">
        <f>SUMIFS('1.(1)⑤貸付金の明細'!C:C,'1.(1)⑤貸付金の明細'!A:A,"合計")+SUMIFS('1.(1)⑥長期延滞債権の明細'!C:C,'1.(1)⑥長期延滞債権の明細'!A:A,"合計")</f>
        <v>280523565</v>
      </c>
      <c r="G13" s="151">
        <f>-IF(ISNUMBER('貸借対照表(BS)'!$B$52),'貸借対照表(BS)'!$B$52,0)</f>
        <v>241959863</v>
      </c>
      <c r="H13" s="139" t="str">
        <f t="shared" si="0"/>
        <v>×</v>
      </c>
    </row>
    <row r="14" spans="1:8">
      <c r="A14" s="141"/>
      <c r="B14" s="138"/>
      <c r="C14" s="2" t="s">
        <v>283</v>
      </c>
      <c r="D14" s="137"/>
      <c r="E14" s="137"/>
      <c r="F14" s="152"/>
      <c r="G14" s="152"/>
      <c r="H14" s="140"/>
    </row>
    <row r="15" spans="1:8">
      <c r="A15" s="141"/>
      <c r="B15" s="138"/>
      <c r="C15" s="2" t="s">
        <v>273</v>
      </c>
      <c r="D15" s="136" t="s">
        <v>305</v>
      </c>
      <c r="E15" s="136" t="s">
        <v>306</v>
      </c>
      <c r="F15" s="151">
        <f>SUMIFS('1.(1)⑤貸付金の明細'!E:E,'1.(1)⑤貸付金の明細'!A:A,"合計")+SUMIFS('1.(1)⑦未収金の明細'!C:C,'1.(1)⑦未収金の明細'!A:A,"合計")</f>
        <v>84740140</v>
      </c>
      <c r="G15" s="151">
        <f>-IF(ISNUMBER('貸借対照表(BS)'!$B$62),'貸借対照表(BS)'!$B$62,0)</f>
        <v>241526556</v>
      </c>
      <c r="H15" s="139" t="str">
        <f>IF(F15=G15,"○","×")</f>
        <v>×</v>
      </c>
    </row>
    <row r="16" spans="1:8">
      <c r="A16" s="141"/>
      <c r="B16" s="138"/>
      <c r="C16" s="2" t="s">
        <v>285</v>
      </c>
      <c r="D16" s="137"/>
      <c r="E16" s="137"/>
      <c r="F16" s="152"/>
      <c r="G16" s="152"/>
      <c r="H16" s="140"/>
    </row>
    <row r="17" spans="1:9">
      <c r="A17" s="141"/>
      <c r="B17" s="138" t="s">
        <v>287</v>
      </c>
      <c r="C17" s="138" t="s">
        <v>270</v>
      </c>
      <c r="D17" s="138" t="s">
        <v>46</v>
      </c>
      <c r="E17" s="2" t="s">
        <v>392</v>
      </c>
      <c r="F17" s="21" t="e">
        <f>SUMIFS(#REF!,#REF!,"*合計")-F18</f>
        <v>#REF!</v>
      </c>
      <c r="G17" s="21">
        <f>IF(ISNUMBER('貸借対照表(BS)'!$E$9),'貸借対照表(BS)'!$E$9,0)</f>
        <v>179337358292</v>
      </c>
      <c r="H17" s="5" t="e">
        <f t="shared" si="0"/>
        <v>#REF!</v>
      </c>
      <c r="I17" s="23"/>
    </row>
    <row r="18" spans="1:9">
      <c r="A18" s="141"/>
      <c r="B18" s="138"/>
      <c r="C18" s="138"/>
      <c r="D18" s="138"/>
      <c r="E18" s="2" t="s">
        <v>393</v>
      </c>
      <c r="F18" s="21" t="e">
        <f>SUMIFS(#REF!,#REF!,"*合計")</f>
        <v>#REF!</v>
      </c>
      <c r="G18" s="21">
        <f>IF(ISNUMBER('貸借対照表(BS)'!$E$15),'貸借対照表(BS)'!$E$15,0)</f>
        <v>17435386650</v>
      </c>
      <c r="H18" s="5" t="e">
        <f t="shared" si="0"/>
        <v>#REF!</v>
      </c>
      <c r="I18" s="23"/>
    </row>
    <row r="19" spans="1:9">
      <c r="A19" s="141"/>
      <c r="B19" s="138"/>
      <c r="C19" s="2" t="s">
        <v>271</v>
      </c>
      <c r="D19" s="2" t="s">
        <v>48</v>
      </c>
      <c r="E19" s="2" t="s">
        <v>394</v>
      </c>
      <c r="F19" s="21">
        <f>'1.(2)②地方債等（利率別）の明細'!$A$7</f>
        <v>188991343039</v>
      </c>
      <c r="G19" s="21">
        <f>IF(ISNUMBER('貸借対照表(BS)'!$E$9),'貸借対照表(BS)'!$E$9,0)+IF(ISNUMBER('貸借対照表(BS)'!$E$15),'貸借対照表(BS)'!$E$15,0)</f>
        <v>196772744942</v>
      </c>
      <c r="H19" s="5" t="str">
        <f t="shared" si="0"/>
        <v>×</v>
      </c>
      <c r="I19" s="23"/>
    </row>
    <row r="20" spans="1:9">
      <c r="A20" s="141"/>
      <c r="B20" s="138"/>
      <c r="C20" s="138" t="s">
        <v>269</v>
      </c>
      <c r="D20" s="138" t="s">
        <v>57</v>
      </c>
      <c r="E20" s="2" t="s">
        <v>392</v>
      </c>
      <c r="F20" s="21">
        <f>'1.(2)③地方債等（返済期間別）の明細'!$A$7-'1.(2)③地方債等（返済期間別）の明細'!$B$7</f>
        <v>170860131042</v>
      </c>
      <c r="G20" s="21">
        <f>IF(ISNUMBER('貸借対照表(BS)'!$E$9),'貸借対照表(BS)'!$E$9,0)</f>
        <v>179337358292</v>
      </c>
      <c r="H20" s="5" t="str">
        <f t="shared" si="0"/>
        <v>×</v>
      </c>
      <c r="I20" s="23"/>
    </row>
    <row r="21" spans="1:9">
      <c r="A21" s="141"/>
      <c r="B21" s="138"/>
      <c r="C21" s="138"/>
      <c r="D21" s="138"/>
      <c r="E21" s="2" t="s">
        <v>393</v>
      </c>
      <c r="F21" s="21">
        <f>'1.(2)③地方債等（返済期間別）の明細'!$B$7</f>
        <v>18131211997</v>
      </c>
      <c r="G21" s="21">
        <f>IF(ISNUMBER('貸借対照表(BS)'!$E$15),'貸借対照表(BS)'!$E$15,0)</f>
        <v>17435386650</v>
      </c>
      <c r="H21" s="5" t="str">
        <f t="shared" si="0"/>
        <v>×</v>
      </c>
      <c r="I21" s="23"/>
    </row>
    <row r="22" spans="1:9">
      <c r="A22" s="141"/>
      <c r="B22" s="138"/>
      <c r="C22" s="2" t="s">
        <v>272</v>
      </c>
      <c r="D22" s="2" t="s">
        <v>67</v>
      </c>
      <c r="E22" s="2" t="s">
        <v>288</v>
      </c>
      <c r="F22" s="21" t="s">
        <v>288</v>
      </c>
      <c r="G22" s="21" t="s">
        <v>288</v>
      </c>
      <c r="H22" s="5" t="s">
        <v>373</v>
      </c>
    </row>
    <row r="23" spans="1:9">
      <c r="A23" s="141"/>
      <c r="B23" s="138"/>
      <c r="C23" s="138" t="s">
        <v>273</v>
      </c>
      <c r="D23" s="138" t="s">
        <v>70</v>
      </c>
      <c r="E23" s="2" t="s">
        <v>77</v>
      </c>
      <c r="F23" s="21">
        <f>SUMIFS('1.(2)⑤引当金の明細'!F:F,'1.(2)⑤引当金の明細'!A:A,E23)</f>
        <v>280523565</v>
      </c>
      <c r="G23" s="21">
        <f>-IF(ISNUMBER('貸借対照表(BS)'!$B$52),'貸借対照表(BS)'!$B$52,0)</f>
        <v>241959863</v>
      </c>
      <c r="H23" s="5" t="str">
        <f t="shared" si="0"/>
        <v>×</v>
      </c>
    </row>
    <row r="24" spans="1:9">
      <c r="A24" s="141"/>
      <c r="B24" s="138"/>
      <c r="C24" s="138"/>
      <c r="D24" s="138"/>
      <c r="E24" s="2" t="s">
        <v>78</v>
      </c>
      <c r="F24" s="21">
        <f>SUMIFS('1.(2)⑤引当金の明細'!F:F,'1.(2)⑤引当金の明細'!A:A,E24)</f>
        <v>84740140</v>
      </c>
      <c r="G24" s="21">
        <f>-IF(ISNUMBER('貸借対照表(BS)'!$B$62),'貸借対照表(BS)'!$B$62,0)</f>
        <v>241526556</v>
      </c>
      <c r="H24" s="5" t="str">
        <f t="shared" si="0"/>
        <v>×</v>
      </c>
    </row>
    <row r="25" spans="1:9">
      <c r="A25" s="141"/>
      <c r="B25" s="138"/>
      <c r="C25" s="138"/>
      <c r="D25" s="138"/>
      <c r="E25" s="2" t="s">
        <v>79</v>
      </c>
      <c r="F25" s="21">
        <f>SUMIFS('1.(2)⑤引当金の明細'!F:F,'1.(2)⑤引当金の明細'!A:A,E25)</f>
        <v>0</v>
      </c>
      <c r="G25" s="21">
        <f>-IF(ISNUMBER('貸借対照表(BS)'!$B$45),'貸借対照表(BS)'!$B$45,0)</f>
        <v>0</v>
      </c>
      <c r="H25" s="5" t="str">
        <f t="shared" si="0"/>
        <v>○</v>
      </c>
    </row>
    <row r="26" spans="1:9">
      <c r="A26" s="141"/>
      <c r="B26" s="138"/>
      <c r="C26" s="138"/>
      <c r="D26" s="138"/>
      <c r="E26" s="2" t="s">
        <v>80</v>
      </c>
      <c r="F26" s="21">
        <f>SUMIFS('1.(2)⑤引当金の明細'!F:F,'1.(2)⑤引当金の明細'!A:A,E26)</f>
        <v>22587066580</v>
      </c>
      <c r="G26" s="21">
        <f>IF(ISNUMBER('貸借対照表(BS)'!$E$11),'貸借対照表(BS)'!$E$11,0)</f>
        <v>22525149927</v>
      </c>
      <c r="H26" s="5" t="str">
        <f t="shared" si="0"/>
        <v>×</v>
      </c>
    </row>
    <row r="27" spans="1:9">
      <c r="A27" s="141"/>
      <c r="B27" s="138"/>
      <c r="C27" s="138"/>
      <c r="D27" s="138"/>
      <c r="E27" s="2" t="s">
        <v>81</v>
      </c>
      <c r="F27" s="21">
        <f>SUMIFS('1.(2)⑤引当金の明細'!F:F,'1.(2)⑤引当金の明細'!A:A,E27)</f>
        <v>0</v>
      </c>
      <c r="G27" s="21">
        <f>IF(ISNUMBER('貸借対照表(BS)'!$E$12),'貸借対照表(BS)'!$E$12,0)</f>
        <v>0</v>
      </c>
      <c r="H27" s="5" t="str">
        <f t="shared" si="0"/>
        <v>○</v>
      </c>
    </row>
    <row r="28" spans="1:9">
      <c r="A28" s="137"/>
      <c r="B28" s="138"/>
      <c r="C28" s="138"/>
      <c r="D28" s="138"/>
      <c r="E28" s="2" t="s">
        <v>82</v>
      </c>
      <c r="F28" s="21">
        <f>SUMIFS('1.(2)⑤引当金の明細'!F:F,'1.(2)⑤引当金の明細'!A:A,E28)</f>
        <v>1471735401</v>
      </c>
      <c r="G28" s="21">
        <f>IF(ISNUMBER('貸借対照表(BS)'!$E$20),'貸借対照表(BS)'!$E$20,0)</f>
        <v>1649442057</v>
      </c>
      <c r="H28" s="5" t="str">
        <f t="shared" si="0"/>
        <v>×</v>
      </c>
    </row>
    <row r="29" spans="1:9">
      <c r="A29" s="2" t="s">
        <v>289</v>
      </c>
      <c r="B29" s="138" t="s">
        <v>290</v>
      </c>
      <c r="C29" s="138"/>
      <c r="D29" s="138"/>
      <c r="E29" s="2" t="s">
        <v>291</v>
      </c>
      <c r="F29" s="21">
        <f>SUMIFS('2.(1)補助金等の明細'!D:D,'2.(1)補助金等の明細'!A:A,"合計")</f>
        <v>37155509756</v>
      </c>
      <c r="G29" s="21">
        <f>IF(ISNUMBER('行政コスト計算書(PL)'!$D$25),'行政コスト計算書(PL)'!$D$25,0)</f>
        <v>28587020244</v>
      </c>
      <c r="H29" s="5" t="str">
        <f t="shared" si="0"/>
        <v>×</v>
      </c>
    </row>
    <row r="30" spans="1:9">
      <c r="A30" s="136" t="s">
        <v>292</v>
      </c>
      <c r="B30" s="138" t="s">
        <v>293</v>
      </c>
      <c r="C30" s="138"/>
      <c r="D30" s="138"/>
      <c r="E30" s="2" t="s">
        <v>295</v>
      </c>
      <c r="F30" s="21">
        <f>+'3.(1)財源の明細'!E175</f>
        <v>95008309214</v>
      </c>
      <c r="G30" s="21">
        <f>IF(ISNUMBER('純資産変動計算書(NW)'!$B$11),'純資産変動計算書(NW)'!$B$11,0)</f>
        <v>92582230558</v>
      </c>
      <c r="H30" s="5" t="str">
        <f t="shared" si="0"/>
        <v>×</v>
      </c>
    </row>
    <row r="31" spans="1:9">
      <c r="A31" s="141"/>
      <c r="B31" s="138"/>
      <c r="C31" s="138"/>
      <c r="D31" s="138"/>
      <c r="E31" s="2" t="s">
        <v>296</v>
      </c>
      <c r="F31" s="21" t="e">
        <f>+'3.(1)財源の明細'!#REF!</f>
        <v>#REF!</v>
      </c>
      <c r="G31" s="21">
        <f>IF(ISNUMBER('純資産変動計算書(NW)'!$B$12),'純資産変動計算書(NW)'!$B$12,0)</f>
        <v>54713736942</v>
      </c>
      <c r="H31" s="5" t="e">
        <f t="shared" si="0"/>
        <v>#REF!</v>
      </c>
    </row>
    <row r="32" spans="1:9">
      <c r="A32" s="141"/>
      <c r="B32" s="138"/>
      <c r="C32" s="138"/>
      <c r="D32" s="138"/>
      <c r="E32" s="2" t="s">
        <v>374</v>
      </c>
      <c r="F32" s="21">
        <f>+'3.(1)財源の明細'!E176</f>
        <v>61211986049</v>
      </c>
      <c r="G32" s="21">
        <f>+IF(ISNUMBER('資金収支計算書(CF)'!D38),'資金収支計算書(CF)'!D38,0)</f>
        <v>2470024030</v>
      </c>
      <c r="H32" s="5" t="str">
        <f t="shared" si="0"/>
        <v>×</v>
      </c>
    </row>
    <row r="33" spans="1:9">
      <c r="A33" s="141"/>
      <c r="B33" s="142" t="s">
        <v>294</v>
      </c>
      <c r="C33" s="143"/>
      <c r="D33" s="144"/>
      <c r="E33" s="2" t="s">
        <v>375</v>
      </c>
      <c r="F33" s="21">
        <f>SUMIFS('3.(2)財源情報の明細'!B:B,'3.(2)財源情報の明細'!A:A,E33)</f>
        <v>164109644395</v>
      </c>
      <c r="G33" s="21">
        <f>IF(ISNUMBER('純資産変動計算書(NW)'!$B$9),-'純資産変動計算書(NW)'!$B$9,0)</f>
        <v>161222917581</v>
      </c>
      <c r="H33" s="5" t="str">
        <f t="shared" si="0"/>
        <v>×</v>
      </c>
    </row>
    <row r="34" spans="1:9">
      <c r="A34" s="141"/>
      <c r="B34" s="145"/>
      <c r="C34" s="146"/>
      <c r="D34" s="147"/>
      <c r="E34" s="2" t="s">
        <v>376</v>
      </c>
      <c r="F34" s="21">
        <f>SUMIFS('3.(2)財源情報の明細'!B:B,'3.(2)財源情報の明細'!A:A,E34)</f>
        <v>12600964045</v>
      </c>
      <c r="G34" s="21">
        <f>IF(ISNUMBER('純資産変動計算書(NW)'!$C$15),'純資産変動計算書(NW)'!$C$15,0)</f>
        <v>18144675380</v>
      </c>
      <c r="H34" s="5" t="str">
        <f t="shared" si="0"/>
        <v>×</v>
      </c>
    </row>
    <row r="35" spans="1:9">
      <c r="A35" s="141"/>
      <c r="B35" s="145"/>
      <c r="C35" s="146"/>
      <c r="D35" s="147"/>
      <c r="E35" s="2" t="s">
        <v>341</v>
      </c>
      <c r="F35" s="21">
        <f>SUMIFS('3.(2)財源情報の明細'!B:B,'3.(2)財源情報の明細'!A:A,E35)</f>
        <v>5055760367</v>
      </c>
      <c r="G35" s="21">
        <f>IF(ISNUMBER('純資産変動計算書(NW)'!$C$17),'純資産変動計算書(NW)'!$C$17,0)</f>
        <v>1479145208</v>
      </c>
      <c r="H35" s="5" t="str">
        <f t="shared" si="0"/>
        <v>×</v>
      </c>
    </row>
    <row r="36" spans="1:9">
      <c r="A36" s="141"/>
      <c r="B36" s="145"/>
      <c r="C36" s="146"/>
      <c r="D36" s="147"/>
      <c r="E36" s="2" t="s">
        <v>296</v>
      </c>
      <c r="F36" s="21">
        <f>SUMIFS('3.(2)財源情報の明細'!C:C,'3.(2)財源情報の明細'!A:A,"合計")</f>
        <v>61211986049</v>
      </c>
      <c r="G36" s="21">
        <f>IF(ISNUMBER('純資産変動計算書(NW)'!$B$12),'純資産変動計算書(NW)'!$B$12,0)</f>
        <v>54713736942</v>
      </c>
      <c r="H36" s="5" t="str">
        <f>IF(F36+I36=G36,"○","×")</f>
        <v>×</v>
      </c>
      <c r="I36" s="18"/>
    </row>
    <row r="37" spans="1:9">
      <c r="A37" s="141"/>
      <c r="B37" s="145"/>
      <c r="C37" s="146"/>
      <c r="D37" s="147"/>
      <c r="E37" s="2" t="s">
        <v>395</v>
      </c>
      <c r="F37" s="21">
        <f>SUMIFS('3.(2)財源情報の明細'!D:D,'3.(2)財源情報の明細'!A:A,"合計")</f>
        <v>13831100000</v>
      </c>
      <c r="G37" s="21">
        <f>IF(ISNUMBER('資金収支計算書(CF)'!$D$49),'資金収支計算書(CF)'!$D$49,0)</f>
        <v>17985600000</v>
      </c>
      <c r="H37" s="5" t="str">
        <f>IF(F37+I37=G37,"○","×")</f>
        <v>×</v>
      </c>
      <c r="I37" s="18">
        <v>1400000000</v>
      </c>
    </row>
    <row r="38" spans="1:9">
      <c r="A38" s="137"/>
      <c r="B38" s="148"/>
      <c r="C38" s="149"/>
      <c r="D38" s="150"/>
      <c r="E38" s="2" t="s">
        <v>354</v>
      </c>
      <c r="F38" s="21">
        <f>SUMIFS('3.(2)財源情報の明細'!E:E,'3.(2)財源情報の明細'!A:A,"合計")</f>
        <v>95008309214</v>
      </c>
      <c r="G38" s="21">
        <f>IF(ISNUMBER('純資産変動計算書(NW)'!$B$11),'純資産変動計算書(NW)'!$B$11-'資金収支計算書(CF)'!$D$45,0)</f>
        <v>75514286010</v>
      </c>
      <c r="H38" s="5" t="str">
        <f>IF(F38-I36-I37-I38=G38,"○","×")</f>
        <v>×</v>
      </c>
      <c r="I38" s="18">
        <f>76113000+8783506+950968408+73996915+3526256628+312204602</f>
        <v>4948323059</v>
      </c>
    </row>
    <row r="39" spans="1:9">
      <c r="A39" s="2" t="s">
        <v>297</v>
      </c>
      <c r="B39" s="138" t="s">
        <v>298</v>
      </c>
      <c r="C39" s="138"/>
      <c r="D39" s="138"/>
      <c r="E39" s="2" t="s">
        <v>257</v>
      </c>
      <c r="F39" s="21">
        <f>SUMIFS('4.(1)資金の明細'!B:B,'4.(1)資金の明細'!A:A,"合計")</f>
        <v>23814425149</v>
      </c>
      <c r="G39" s="21">
        <f>IF(ISNUMBER('資金収支計算書(CF)'!$D$54),'資金収支計算書(CF)'!$D$54,0)</f>
        <v>14480742905</v>
      </c>
      <c r="H39" s="5" t="str">
        <f t="shared" si="0"/>
        <v>×</v>
      </c>
    </row>
    <row r="41" spans="1:9">
      <c r="F41" s="24" t="s">
        <v>344</v>
      </c>
      <c r="G41" s="24" t="s">
        <v>345</v>
      </c>
    </row>
    <row r="42" spans="1:9">
      <c r="D42" s="138" t="s">
        <v>343</v>
      </c>
      <c r="E42" s="2" t="s">
        <v>346</v>
      </c>
      <c r="F42" s="25">
        <f>+'貸借対照表(BS)'!E25</f>
        <v>790798602005</v>
      </c>
      <c r="G42" s="25">
        <f>+'純資産変動計算書(NW)'!C23</f>
        <v>790798602005</v>
      </c>
      <c r="H42" s="5" t="str">
        <f>IF(F42=G42,"○","×")</f>
        <v>○</v>
      </c>
    </row>
    <row r="43" spans="1:9">
      <c r="D43" s="138"/>
      <c r="E43" s="26" t="s">
        <v>347</v>
      </c>
      <c r="F43" s="25">
        <f>+'貸借対照表(BS)'!E26</f>
        <v>-293880908067</v>
      </c>
      <c r="G43" s="25">
        <f>+'純資産変動計算書(NW)'!D23</f>
        <v>-293880908067</v>
      </c>
      <c r="H43" s="8" t="str">
        <f>IF(F43=G43,"○","×")</f>
        <v>○</v>
      </c>
    </row>
    <row r="44" spans="1:9">
      <c r="F44" s="24" t="s">
        <v>344</v>
      </c>
      <c r="G44" s="24" t="s">
        <v>350</v>
      </c>
    </row>
    <row r="45" spans="1:9">
      <c r="D45" s="7" t="s">
        <v>348</v>
      </c>
      <c r="E45" s="7" t="s">
        <v>349</v>
      </c>
      <c r="F45" s="25">
        <f>+'貸借対照表(BS)'!B54</f>
        <v>15692808991</v>
      </c>
      <c r="G45" s="25">
        <f>+'資金収支計算書(CF)'!D59</f>
        <v>15692808991</v>
      </c>
      <c r="H45" s="5" t="str">
        <f>IF(F45=G45,"○","×")</f>
        <v>○</v>
      </c>
    </row>
  </sheetData>
  <mergeCells count="32">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 ref="D4:D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s>
  <phoneticPr fontId="8"/>
  <conditionalFormatting sqref="H34">
    <cfRule type="expression" dxfId="8" priority="6">
      <formula>H34="×"</formula>
    </cfRule>
  </conditionalFormatting>
  <conditionalFormatting sqref="H31">
    <cfRule type="expression" dxfId="7" priority="5">
      <formula>H31="×"</formula>
    </cfRule>
  </conditionalFormatting>
  <conditionalFormatting sqref="H11">
    <cfRule type="expression" dxfId="6" priority="4">
      <formula>H11="×"</formula>
    </cfRule>
  </conditionalFormatting>
  <conditionalFormatting sqref="H36">
    <cfRule type="expression" dxfId="5" priority="8">
      <formula>H36="×"</formula>
    </cfRule>
  </conditionalFormatting>
  <conditionalFormatting sqref="H35 H12:H30">
    <cfRule type="expression" dxfId="4" priority="7">
      <formula>H12="×"</formula>
    </cfRule>
  </conditionalFormatting>
  <conditionalFormatting sqref="H37">
    <cfRule type="expression" dxfId="3" priority="3">
      <formula>H37="×"</formula>
    </cfRule>
  </conditionalFormatting>
  <conditionalFormatting sqref="H2:H4 H38:H45 H33 H6:H10">
    <cfRule type="expression" dxfId="2" priority="9">
      <formula>H2="×"</formula>
    </cfRule>
  </conditionalFormatting>
  <conditionalFormatting sqref="H32">
    <cfRule type="expression" dxfId="1" priority="2">
      <formula>H32="×"</formula>
    </cfRule>
  </conditionalFormatting>
  <conditionalFormatting sqref="H5">
    <cfRule type="expression" dxfId="0" priority="1">
      <formula>H5="×"</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K62"/>
  <sheetViews>
    <sheetView zoomScale="70" zoomScaleNormal="70" workbookViewId="0">
      <selection activeCell="A34" sqref="A34"/>
    </sheetView>
  </sheetViews>
  <sheetFormatPr defaultColWidth="8.875" defaultRowHeight="15.75"/>
  <cols>
    <col min="1" max="1" width="54.875" style="16" bestFit="1" customWidth="1"/>
    <col min="2" max="11" width="15.375" style="16" customWidth="1"/>
    <col min="12" max="16384" width="8.875" style="16"/>
  </cols>
  <sheetData>
    <row r="1" spans="1:10" ht="30">
      <c r="A1" s="1" t="s">
        <v>0</v>
      </c>
    </row>
    <row r="2" spans="1:10" ht="18.75">
      <c r="A2" s="13" t="s">
        <v>400</v>
      </c>
    </row>
    <row r="3" spans="1:10" ht="18.75">
      <c r="A3" s="13" t="s">
        <v>539</v>
      </c>
    </row>
    <row r="4" spans="1:10" ht="18.75">
      <c r="A4" s="13" t="s">
        <v>468</v>
      </c>
    </row>
    <row r="6" spans="1:10" ht="18.75">
      <c r="A6" s="38" t="s">
        <v>1</v>
      </c>
      <c r="H6" s="14" t="s">
        <v>569</v>
      </c>
    </row>
    <row r="7" spans="1:10" ht="48" customHeight="1">
      <c r="A7" s="39" t="s">
        <v>2</v>
      </c>
      <c r="B7" s="40" t="s">
        <v>3</v>
      </c>
      <c r="C7" s="40" t="s">
        <v>4</v>
      </c>
      <c r="D7" s="40" t="s">
        <v>5</v>
      </c>
      <c r="E7" s="40" t="s">
        <v>6</v>
      </c>
      <c r="F7" s="40" t="s">
        <v>7</v>
      </c>
      <c r="G7" s="40" t="s">
        <v>8</v>
      </c>
      <c r="H7" s="40" t="s">
        <v>9</v>
      </c>
    </row>
    <row r="8" spans="1:10" ht="18" customHeight="1">
      <c r="A8" s="15" t="s">
        <v>532</v>
      </c>
      <c r="B8" s="41">
        <v>1000000</v>
      </c>
      <c r="C8" s="37">
        <v>100</v>
      </c>
      <c r="D8" s="76">
        <v>100000000</v>
      </c>
      <c r="E8" s="37">
        <v>100</v>
      </c>
      <c r="F8" s="76">
        <v>100000000</v>
      </c>
      <c r="G8" s="37" t="s">
        <v>25</v>
      </c>
      <c r="H8" s="37" t="s">
        <v>25</v>
      </c>
    </row>
    <row r="9" spans="1:10" ht="18" customHeight="1">
      <c r="A9" s="15" t="s">
        <v>533</v>
      </c>
      <c r="B9" s="41">
        <v>1000000</v>
      </c>
      <c r="C9" s="37">
        <v>100</v>
      </c>
      <c r="D9" s="76">
        <v>100000000</v>
      </c>
      <c r="E9" s="37">
        <v>100</v>
      </c>
      <c r="F9" s="76">
        <v>100000000</v>
      </c>
      <c r="G9" s="37" t="s">
        <v>25</v>
      </c>
      <c r="H9" s="37" t="s">
        <v>25</v>
      </c>
    </row>
    <row r="10" spans="1:10" ht="18" customHeight="1">
      <c r="A10" s="15" t="s">
        <v>534</v>
      </c>
      <c r="B10" s="41">
        <v>1000000</v>
      </c>
      <c r="C10" s="37">
        <v>100</v>
      </c>
      <c r="D10" s="76">
        <v>100000000</v>
      </c>
      <c r="E10" s="37">
        <v>100</v>
      </c>
      <c r="F10" s="76">
        <v>100000000</v>
      </c>
      <c r="G10" s="37" t="s">
        <v>25</v>
      </c>
      <c r="H10" s="37" t="s">
        <v>25</v>
      </c>
    </row>
    <row r="11" spans="1:10" ht="18" customHeight="1">
      <c r="A11" s="15" t="s">
        <v>535</v>
      </c>
      <c r="B11" s="41">
        <v>1000000</v>
      </c>
      <c r="C11" s="37">
        <v>100</v>
      </c>
      <c r="D11" s="76">
        <v>100000000</v>
      </c>
      <c r="E11" s="37">
        <v>100</v>
      </c>
      <c r="F11" s="76">
        <v>100000000</v>
      </c>
      <c r="G11" s="37" t="s">
        <v>25</v>
      </c>
      <c r="H11" s="37" t="s">
        <v>25</v>
      </c>
    </row>
    <row r="12" spans="1:10" ht="18" customHeight="1">
      <c r="A12" s="15"/>
      <c r="B12" s="41"/>
      <c r="C12" s="37"/>
      <c r="D12" s="76"/>
      <c r="E12" s="37"/>
      <c r="F12" s="76"/>
      <c r="G12" s="37"/>
      <c r="H12" s="37"/>
    </row>
    <row r="13" spans="1:10" ht="18" customHeight="1">
      <c r="A13" s="42" t="s">
        <v>10</v>
      </c>
      <c r="B13" s="43"/>
      <c r="C13" s="44"/>
      <c r="D13" s="76">
        <v>400000000</v>
      </c>
      <c r="E13" s="44"/>
      <c r="F13" s="76">
        <v>400000000</v>
      </c>
      <c r="G13" s="37"/>
      <c r="H13" s="37"/>
    </row>
    <row r="14" spans="1:10" ht="18" customHeight="1"/>
    <row r="15" spans="1:10" ht="18.75">
      <c r="A15" s="38" t="s">
        <v>11</v>
      </c>
      <c r="J15" s="14" t="s">
        <v>569</v>
      </c>
    </row>
    <row r="16" spans="1:10" ht="47.25">
      <c r="A16" s="39" t="s">
        <v>12</v>
      </c>
      <c r="B16" s="40" t="s">
        <v>13</v>
      </c>
      <c r="C16" s="40" t="s">
        <v>14</v>
      </c>
      <c r="D16" s="40" t="s">
        <v>15</v>
      </c>
      <c r="E16" s="40" t="s">
        <v>16</v>
      </c>
      <c r="F16" s="40" t="s">
        <v>17</v>
      </c>
      <c r="G16" s="40" t="s">
        <v>18</v>
      </c>
      <c r="H16" s="40" t="s">
        <v>19</v>
      </c>
      <c r="I16" s="40" t="s">
        <v>20</v>
      </c>
      <c r="J16" s="40" t="s">
        <v>9</v>
      </c>
    </row>
    <row r="17" spans="1:11" ht="18" customHeight="1">
      <c r="A17" s="15" t="s">
        <v>401</v>
      </c>
      <c r="B17" s="76">
        <v>351000000</v>
      </c>
      <c r="C17" s="76">
        <v>2708727633</v>
      </c>
      <c r="D17" s="76">
        <v>1198080002</v>
      </c>
      <c r="E17" s="76">
        <v>1510647631</v>
      </c>
      <c r="F17" s="76">
        <v>1321000000</v>
      </c>
      <c r="G17" s="72">
        <f>B17/F17</f>
        <v>0.26570779712339138</v>
      </c>
      <c r="H17" s="76">
        <f>E17*G17</f>
        <v>401390854.26267982</v>
      </c>
      <c r="I17" s="76" t="s">
        <v>467</v>
      </c>
      <c r="J17" s="76">
        <v>351000000</v>
      </c>
    </row>
    <row r="18" spans="1:11" ht="18" customHeight="1">
      <c r="A18" s="15" t="s">
        <v>402</v>
      </c>
      <c r="B18" s="76">
        <v>51900000</v>
      </c>
      <c r="C18" s="76">
        <v>133720528</v>
      </c>
      <c r="D18" s="76">
        <v>5201339</v>
      </c>
      <c r="E18" s="76">
        <v>128519189</v>
      </c>
      <c r="F18" s="76">
        <v>96300000</v>
      </c>
      <c r="G18" s="72">
        <f t="shared" ref="G18:G25" si="0">B18/F18</f>
        <v>0.5389408099688473</v>
      </c>
      <c r="H18" s="76">
        <f t="shared" ref="H18:H25" si="1">E18*G18</f>
        <v>69264235.816199377</v>
      </c>
      <c r="I18" s="76" t="s">
        <v>467</v>
      </c>
      <c r="J18" s="76">
        <v>51900000</v>
      </c>
    </row>
    <row r="19" spans="1:11" ht="18" customHeight="1">
      <c r="A19" s="15" t="s">
        <v>403</v>
      </c>
      <c r="B19" s="76">
        <v>520000000</v>
      </c>
      <c r="C19" s="76">
        <v>1480128000</v>
      </c>
      <c r="D19" s="76">
        <v>48196000</v>
      </c>
      <c r="E19" s="76">
        <v>1431932000</v>
      </c>
      <c r="F19" s="76">
        <v>1568000000</v>
      </c>
      <c r="G19" s="72">
        <f t="shared" si="0"/>
        <v>0.33163265306122447</v>
      </c>
      <c r="H19" s="76">
        <f t="shared" si="1"/>
        <v>474875408.16326529</v>
      </c>
      <c r="I19" s="76" t="s">
        <v>467</v>
      </c>
      <c r="J19" s="76">
        <v>520000000</v>
      </c>
    </row>
    <row r="20" spans="1:11" ht="18" customHeight="1">
      <c r="A20" s="15" t="s">
        <v>404</v>
      </c>
      <c r="B20" s="76">
        <v>120000000</v>
      </c>
      <c r="C20" s="76">
        <v>3017381354</v>
      </c>
      <c r="D20" s="76">
        <v>1063074042</v>
      </c>
      <c r="E20" s="76">
        <v>1954307312</v>
      </c>
      <c r="F20" s="76">
        <v>300000000</v>
      </c>
      <c r="G20" s="72">
        <f t="shared" si="0"/>
        <v>0.4</v>
      </c>
      <c r="H20" s="76">
        <f t="shared" si="1"/>
        <v>781722924.80000007</v>
      </c>
      <c r="I20" s="76" t="s">
        <v>467</v>
      </c>
      <c r="J20" s="76">
        <v>120000000</v>
      </c>
    </row>
    <row r="21" spans="1:11" ht="18" customHeight="1">
      <c r="A21" s="15" t="s">
        <v>405</v>
      </c>
      <c r="B21" s="76">
        <v>14900000</v>
      </c>
      <c r="C21" s="76">
        <v>36172969</v>
      </c>
      <c r="D21" s="76">
        <v>195970</v>
      </c>
      <c r="E21" s="76">
        <v>34476999</v>
      </c>
      <c r="F21" s="76">
        <v>30000000</v>
      </c>
      <c r="G21" s="72">
        <f t="shared" si="0"/>
        <v>0.49666666666666665</v>
      </c>
      <c r="H21" s="76">
        <f t="shared" si="1"/>
        <v>17123576.169999998</v>
      </c>
      <c r="I21" s="76" t="s">
        <v>467</v>
      </c>
      <c r="J21" s="76">
        <v>14900000</v>
      </c>
    </row>
    <row r="22" spans="1:11" ht="18" customHeight="1">
      <c r="A22" s="15" t="s">
        <v>406</v>
      </c>
      <c r="B22" s="76">
        <v>19670000</v>
      </c>
      <c r="C22" s="76">
        <v>59069850</v>
      </c>
      <c r="D22" s="76">
        <v>953956</v>
      </c>
      <c r="E22" s="76">
        <v>58115894</v>
      </c>
      <c r="F22" s="76">
        <v>36500000</v>
      </c>
      <c r="G22" s="72">
        <f t="shared" si="0"/>
        <v>0.53890410958904111</v>
      </c>
      <c r="H22" s="76">
        <f t="shared" si="1"/>
        <v>31318894.109041099</v>
      </c>
      <c r="I22" s="76" t="s">
        <v>467</v>
      </c>
      <c r="J22" s="76">
        <v>19670000</v>
      </c>
    </row>
    <row r="23" spans="1:11" ht="18" customHeight="1">
      <c r="A23" s="15" t="s">
        <v>407</v>
      </c>
      <c r="B23" s="76">
        <v>10000000</v>
      </c>
      <c r="C23" s="76">
        <v>2873446822</v>
      </c>
      <c r="D23" s="76">
        <v>1122447088</v>
      </c>
      <c r="E23" s="76">
        <v>1750999734</v>
      </c>
      <c r="F23" s="76">
        <v>10000000</v>
      </c>
      <c r="G23" s="72">
        <f t="shared" si="0"/>
        <v>1</v>
      </c>
      <c r="H23" s="76">
        <f t="shared" si="1"/>
        <v>1750999734</v>
      </c>
      <c r="I23" s="76" t="s">
        <v>467</v>
      </c>
      <c r="J23" s="76">
        <v>10000000</v>
      </c>
    </row>
    <row r="24" spans="1:11" ht="18" customHeight="1">
      <c r="A24" s="15" t="s">
        <v>408</v>
      </c>
      <c r="B24" s="76">
        <v>10000000</v>
      </c>
      <c r="C24" s="76">
        <v>99863165</v>
      </c>
      <c r="D24" s="76">
        <v>6299378</v>
      </c>
      <c r="E24" s="76">
        <v>93563787</v>
      </c>
      <c r="F24" s="76">
        <v>10000000</v>
      </c>
      <c r="G24" s="72">
        <f t="shared" si="0"/>
        <v>1</v>
      </c>
      <c r="H24" s="76">
        <f t="shared" si="1"/>
        <v>93563787</v>
      </c>
      <c r="I24" s="76" t="s">
        <v>467</v>
      </c>
      <c r="J24" s="76">
        <v>10000000</v>
      </c>
    </row>
    <row r="25" spans="1:11" ht="18" customHeight="1">
      <c r="A25" s="15" t="s">
        <v>409</v>
      </c>
      <c r="B25" s="76">
        <v>3000000</v>
      </c>
      <c r="C25" s="76">
        <v>1382485448</v>
      </c>
      <c r="D25" s="76">
        <v>172849885</v>
      </c>
      <c r="E25" s="76">
        <v>1209635563</v>
      </c>
      <c r="F25" s="76">
        <v>3000000</v>
      </c>
      <c r="G25" s="72">
        <f t="shared" si="0"/>
        <v>1</v>
      </c>
      <c r="H25" s="76">
        <f t="shared" si="1"/>
        <v>1209635563</v>
      </c>
      <c r="I25" s="76" t="s">
        <v>467</v>
      </c>
      <c r="J25" s="76">
        <v>3000000</v>
      </c>
    </row>
    <row r="26" spans="1:11" ht="18" customHeight="1">
      <c r="A26" s="15" t="s">
        <v>410</v>
      </c>
      <c r="B26" s="76">
        <v>613352000</v>
      </c>
      <c r="C26" s="76">
        <v>2153829862</v>
      </c>
      <c r="D26" s="76">
        <v>478446544</v>
      </c>
      <c r="E26" s="76">
        <v>1675383318</v>
      </c>
      <c r="F26" s="77" t="s">
        <v>467</v>
      </c>
      <c r="G26" s="73" t="s">
        <v>467</v>
      </c>
      <c r="H26" s="77" t="s">
        <v>467</v>
      </c>
      <c r="I26" s="76" t="s">
        <v>467</v>
      </c>
      <c r="J26" s="76">
        <v>613352000</v>
      </c>
    </row>
    <row r="27" spans="1:11" ht="18" customHeight="1">
      <c r="A27" s="15"/>
      <c r="B27" s="76"/>
      <c r="C27" s="76"/>
      <c r="D27" s="76"/>
      <c r="E27" s="76"/>
      <c r="F27" s="76"/>
      <c r="G27" s="72"/>
      <c r="H27" s="76"/>
      <c r="I27" s="76"/>
      <c r="J27" s="76"/>
    </row>
    <row r="28" spans="1:11" ht="18" customHeight="1">
      <c r="A28" s="42" t="s">
        <v>10</v>
      </c>
      <c r="B28" s="76">
        <f>SUM(B17:B26)</f>
        <v>1713822000</v>
      </c>
      <c r="C28" s="78"/>
      <c r="D28" s="78"/>
      <c r="E28" s="78"/>
      <c r="F28" s="78"/>
      <c r="G28" s="43"/>
      <c r="H28" s="78"/>
      <c r="I28" s="76" t="s">
        <v>25</v>
      </c>
      <c r="J28" s="76">
        <v>1713822000</v>
      </c>
    </row>
    <row r="30" spans="1:11" ht="18.75">
      <c r="A30" s="38" t="s">
        <v>21</v>
      </c>
      <c r="K30" s="14" t="s">
        <v>569</v>
      </c>
    </row>
    <row r="31" spans="1:11" ht="47.25">
      <c r="A31" s="39" t="s">
        <v>12</v>
      </c>
      <c r="B31" s="40" t="s">
        <v>22</v>
      </c>
      <c r="C31" s="40" t="s">
        <v>14</v>
      </c>
      <c r="D31" s="40" t="s">
        <v>15</v>
      </c>
      <c r="E31" s="40" t="s">
        <v>16</v>
      </c>
      <c r="F31" s="40" t="s">
        <v>17</v>
      </c>
      <c r="G31" s="40" t="s">
        <v>18</v>
      </c>
      <c r="H31" s="40" t="s">
        <v>19</v>
      </c>
      <c r="I31" s="40" t="s">
        <v>23</v>
      </c>
      <c r="J31" s="40" t="s">
        <v>24</v>
      </c>
      <c r="K31" s="40" t="s">
        <v>9</v>
      </c>
    </row>
    <row r="32" spans="1:11" ht="18" customHeight="1">
      <c r="A32" s="15" t="s">
        <v>506</v>
      </c>
      <c r="B32" s="76">
        <v>127500000</v>
      </c>
      <c r="C32" s="76">
        <v>590170105</v>
      </c>
      <c r="D32" s="76">
        <v>88384426</v>
      </c>
      <c r="E32" s="76">
        <v>501785679</v>
      </c>
      <c r="F32" s="76">
        <v>640201097</v>
      </c>
      <c r="G32" s="46">
        <f>B32/F32</f>
        <v>0.19915617233002023</v>
      </c>
      <c r="H32" s="76">
        <f>E32*G32</f>
        <v>99933715.159660205</v>
      </c>
      <c r="I32" s="76" t="s">
        <v>467</v>
      </c>
      <c r="J32" s="76">
        <v>127500000</v>
      </c>
      <c r="K32" s="76">
        <v>127500000</v>
      </c>
    </row>
    <row r="33" spans="1:11" ht="18" customHeight="1">
      <c r="A33" s="15" t="s">
        <v>507</v>
      </c>
      <c r="B33" s="76">
        <v>13450000</v>
      </c>
      <c r="C33" s="76">
        <v>1390866245</v>
      </c>
      <c r="D33" s="76">
        <v>1047359218</v>
      </c>
      <c r="E33" s="76">
        <v>343507027</v>
      </c>
      <c r="F33" s="76">
        <v>360000000</v>
      </c>
      <c r="G33" s="46">
        <f t="shared" ref="G33:G58" si="2">B33/F33</f>
        <v>3.7361111111111109E-2</v>
      </c>
      <c r="H33" s="76">
        <f t="shared" ref="H33:H58" si="3">E33*G33</f>
        <v>12833804.203194443</v>
      </c>
      <c r="I33" s="76" t="s">
        <v>467</v>
      </c>
      <c r="J33" s="76">
        <v>13450000</v>
      </c>
      <c r="K33" s="76">
        <v>13450000</v>
      </c>
    </row>
    <row r="34" spans="1:11" ht="18" customHeight="1">
      <c r="A34" s="15" t="s">
        <v>508</v>
      </c>
      <c r="B34" s="76">
        <v>6400000</v>
      </c>
      <c r="C34" s="76">
        <v>34915647000</v>
      </c>
      <c r="D34" s="76">
        <v>18522227000</v>
      </c>
      <c r="E34" s="76">
        <v>16393420000</v>
      </c>
      <c r="F34" s="76">
        <v>1070400000</v>
      </c>
      <c r="G34" s="46">
        <f t="shared" si="2"/>
        <v>5.9790732436472349E-3</v>
      </c>
      <c r="H34" s="76">
        <f t="shared" si="3"/>
        <v>98017458.893871456</v>
      </c>
      <c r="I34" s="76" t="s">
        <v>467</v>
      </c>
      <c r="J34" s="76">
        <v>6400000</v>
      </c>
      <c r="K34" s="76">
        <v>6400000</v>
      </c>
    </row>
    <row r="35" spans="1:11" ht="18" customHeight="1">
      <c r="A35" s="15" t="s">
        <v>509</v>
      </c>
      <c r="B35" s="76">
        <v>5000000</v>
      </c>
      <c r="C35" s="76">
        <v>260756231</v>
      </c>
      <c r="D35" s="76">
        <v>104474288</v>
      </c>
      <c r="E35" s="76">
        <v>156281943</v>
      </c>
      <c r="F35" s="76">
        <v>50000000</v>
      </c>
      <c r="G35" s="46">
        <f t="shared" si="2"/>
        <v>0.1</v>
      </c>
      <c r="H35" s="76">
        <f t="shared" si="3"/>
        <v>15628194.300000001</v>
      </c>
      <c r="I35" s="76" t="s">
        <v>467</v>
      </c>
      <c r="J35" s="76">
        <v>5000000</v>
      </c>
      <c r="K35" s="76">
        <v>5000000</v>
      </c>
    </row>
    <row r="36" spans="1:11" ht="18" customHeight="1">
      <c r="A36" s="15" t="s">
        <v>510</v>
      </c>
      <c r="B36" s="76">
        <v>15750000</v>
      </c>
      <c r="C36" s="76">
        <v>276956282</v>
      </c>
      <c r="D36" s="76">
        <v>145463672</v>
      </c>
      <c r="E36" s="76">
        <v>131493610</v>
      </c>
      <c r="F36" s="76">
        <v>92500000</v>
      </c>
      <c r="G36" s="46">
        <f t="shared" si="2"/>
        <v>0.17027027027027028</v>
      </c>
      <c r="H36" s="76">
        <f t="shared" si="3"/>
        <v>22389452.513513513</v>
      </c>
      <c r="I36" s="76" t="s">
        <v>467</v>
      </c>
      <c r="J36" s="76">
        <v>15750000</v>
      </c>
      <c r="K36" s="76">
        <v>15750000</v>
      </c>
    </row>
    <row r="37" spans="1:11" ht="18" customHeight="1">
      <c r="A37" s="15" t="s">
        <v>511</v>
      </c>
      <c r="B37" s="76">
        <v>40000000</v>
      </c>
      <c r="C37" s="76">
        <v>15945906000</v>
      </c>
      <c r="D37" s="76">
        <v>11361321000</v>
      </c>
      <c r="E37" s="76">
        <v>4584584000</v>
      </c>
      <c r="F37" s="76">
        <v>1940000000</v>
      </c>
      <c r="G37" s="46">
        <f t="shared" si="2"/>
        <v>2.0618556701030927E-2</v>
      </c>
      <c r="H37" s="76">
        <f t="shared" si="3"/>
        <v>94527505.15463917</v>
      </c>
      <c r="I37" s="76" t="s">
        <v>467</v>
      </c>
      <c r="J37" s="76">
        <v>40000000</v>
      </c>
      <c r="K37" s="76">
        <v>40000000</v>
      </c>
    </row>
    <row r="38" spans="1:11" ht="18" customHeight="1">
      <c r="A38" s="15" t="s">
        <v>512</v>
      </c>
      <c r="B38" s="76">
        <v>15920000</v>
      </c>
      <c r="C38" s="76">
        <v>79632462188</v>
      </c>
      <c r="D38" s="76">
        <v>75795553206</v>
      </c>
      <c r="E38" s="76">
        <v>3836908982</v>
      </c>
      <c r="F38" s="76">
        <v>2832710000</v>
      </c>
      <c r="G38" s="46">
        <f t="shared" si="2"/>
        <v>5.6200599425991369E-3</v>
      </c>
      <c r="H38" s="76">
        <f t="shared" si="3"/>
        <v>21563658.473137032</v>
      </c>
      <c r="I38" s="76" t="s">
        <v>467</v>
      </c>
      <c r="J38" s="76">
        <v>15920000</v>
      </c>
      <c r="K38" s="76">
        <v>15920000</v>
      </c>
    </row>
    <row r="39" spans="1:11" ht="18" customHeight="1">
      <c r="A39" s="15" t="s">
        <v>513</v>
      </c>
      <c r="B39" s="76">
        <v>1790000</v>
      </c>
      <c r="C39" s="76">
        <v>669340711</v>
      </c>
      <c r="D39" s="76">
        <v>449129106</v>
      </c>
      <c r="E39" s="76">
        <v>220211605</v>
      </c>
      <c r="F39" s="76">
        <v>64532502</v>
      </c>
      <c r="G39" s="46">
        <f t="shared" si="2"/>
        <v>2.7737960632612694E-2</v>
      </c>
      <c r="H39" s="76">
        <f t="shared" si="3"/>
        <v>6108220.8303344566</v>
      </c>
      <c r="I39" s="76" t="s">
        <v>467</v>
      </c>
      <c r="J39" s="76">
        <v>1790000</v>
      </c>
      <c r="K39" s="76">
        <v>1790000</v>
      </c>
    </row>
    <row r="40" spans="1:11" ht="18" customHeight="1">
      <c r="A40" s="15" t="s">
        <v>466</v>
      </c>
      <c r="B40" s="76">
        <v>5650000</v>
      </c>
      <c r="C40" s="76">
        <v>297995926642</v>
      </c>
      <c r="D40" s="76">
        <v>229848076818</v>
      </c>
      <c r="E40" s="76">
        <v>68147849824</v>
      </c>
      <c r="F40" s="76">
        <v>46091250000</v>
      </c>
      <c r="G40" s="46">
        <f t="shared" si="2"/>
        <v>1.2258291975157973E-4</v>
      </c>
      <c r="H40" s="76">
        <f t="shared" si="3"/>
        <v>8353762.4062180994</v>
      </c>
      <c r="I40" s="76" t="s">
        <v>467</v>
      </c>
      <c r="J40" s="76">
        <v>5650000</v>
      </c>
      <c r="K40" s="76">
        <v>5650000</v>
      </c>
    </row>
    <row r="41" spans="1:11" ht="18" customHeight="1">
      <c r="A41" s="15" t="s">
        <v>514</v>
      </c>
      <c r="B41" s="76">
        <v>1398000</v>
      </c>
      <c r="C41" s="76">
        <v>488866942</v>
      </c>
      <c r="D41" s="76">
        <v>227694650</v>
      </c>
      <c r="E41" s="76">
        <v>261172292</v>
      </c>
      <c r="F41" s="76">
        <v>232183293</v>
      </c>
      <c r="G41" s="46">
        <f t="shared" si="2"/>
        <v>6.0211050585797319E-3</v>
      </c>
      <c r="H41" s="76">
        <f t="shared" si="3"/>
        <v>1572545.8085220628</v>
      </c>
      <c r="I41" s="76" t="s">
        <v>467</v>
      </c>
      <c r="J41" s="76">
        <v>1398000</v>
      </c>
      <c r="K41" s="76">
        <v>1398000</v>
      </c>
    </row>
    <row r="42" spans="1:11" ht="18" customHeight="1">
      <c r="A42" s="15" t="s">
        <v>515</v>
      </c>
      <c r="B42" s="76">
        <v>3680000</v>
      </c>
      <c r="C42" s="76">
        <v>5268385444</v>
      </c>
      <c r="D42" s="76">
        <v>4940801253</v>
      </c>
      <c r="E42" s="76">
        <v>327584191</v>
      </c>
      <c r="F42" s="77" t="s">
        <v>467</v>
      </c>
      <c r="G42" s="73" t="s">
        <v>467</v>
      </c>
      <c r="H42" s="77" t="s">
        <v>467</v>
      </c>
      <c r="I42" s="76" t="s">
        <v>467</v>
      </c>
      <c r="J42" s="76">
        <v>3680000</v>
      </c>
      <c r="K42" s="76">
        <v>3680000</v>
      </c>
    </row>
    <row r="43" spans="1:11" ht="18" customHeight="1">
      <c r="A43" s="15" t="s">
        <v>516</v>
      </c>
      <c r="B43" s="76">
        <v>29435000</v>
      </c>
      <c r="C43" s="76">
        <v>1084525137</v>
      </c>
      <c r="D43" s="76">
        <v>311209153</v>
      </c>
      <c r="E43" s="76">
        <v>773315984</v>
      </c>
      <c r="F43" s="76">
        <v>96365000</v>
      </c>
      <c r="G43" s="46">
        <f t="shared" si="2"/>
        <v>0.30545322471851816</v>
      </c>
      <c r="H43" s="76">
        <f t="shared" si="3"/>
        <v>236211861.03917399</v>
      </c>
      <c r="I43" s="76" t="s">
        <v>467</v>
      </c>
      <c r="J43" s="76">
        <v>29435000</v>
      </c>
      <c r="K43" s="76">
        <v>29435000</v>
      </c>
    </row>
    <row r="44" spans="1:11" ht="18" customHeight="1">
      <c r="A44" s="15" t="s">
        <v>517</v>
      </c>
      <c r="B44" s="76">
        <v>12000</v>
      </c>
      <c r="C44" s="76">
        <v>253807094</v>
      </c>
      <c r="D44" s="76">
        <v>68481830</v>
      </c>
      <c r="E44" s="76">
        <v>185325264</v>
      </c>
      <c r="F44" s="76">
        <v>48498000</v>
      </c>
      <c r="G44" s="46">
        <f t="shared" si="2"/>
        <v>2.4743288383026105E-4</v>
      </c>
      <c r="H44" s="76">
        <f t="shared" si="3"/>
        <v>45855.564518124462</v>
      </c>
      <c r="I44" s="76" t="s">
        <v>467</v>
      </c>
      <c r="J44" s="76">
        <v>12000</v>
      </c>
      <c r="K44" s="76">
        <v>12000</v>
      </c>
    </row>
    <row r="45" spans="1:11" ht="18" customHeight="1">
      <c r="A45" s="15" t="s">
        <v>518</v>
      </c>
      <c r="B45" s="76">
        <v>2800000</v>
      </c>
      <c r="C45" s="76">
        <v>38411212</v>
      </c>
      <c r="D45" s="76">
        <v>64160635</v>
      </c>
      <c r="E45" s="76">
        <v>-25749423</v>
      </c>
      <c r="F45" s="76">
        <v>7000000</v>
      </c>
      <c r="G45" s="46">
        <f t="shared" si="2"/>
        <v>0.4</v>
      </c>
      <c r="H45" s="76">
        <f t="shared" si="3"/>
        <v>-10299769.200000001</v>
      </c>
      <c r="I45" s="76" t="s">
        <v>467</v>
      </c>
      <c r="J45" s="76">
        <v>2800000</v>
      </c>
      <c r="K45" s="76">
        <v>2800000</v>
      </c>
    </row>
    <row r="46" spans="1:11" ht="18" customHeight="1">
      <c r="A46" s="15" t="s">
        <v>519</v>
      </c>
      <c r="B46" s="76">
        <v>21000000</v>
      </c>
      <c r="C46" s="76">
        <v>24834865000000</v>
      </c>
      <c r="D46" s="76">
        <v>24466761000000</v>
      </c>
      <c r="E46" s="76">
        <v>368104000000</v>
      </c>
      <c r="F46" s="76">
        <v>16602000000</v>
      </c>
      <c r="G46" s="46">
        <f t="shared" si="2"/>
        <v>1.264907842428623E-3</v>
      </c>
      <c r="H46" s="76">
        <f t="shared" si="3"/>
        <v>465617636.42934585</v>
      </c>
      <c r="I46" s="76" t="s">
        <v>467</v>
      </c>
      <c r="J46" s="76">
        <v>21000000</v>
      </c>
      <c r="K46" s="76">
        <v>21000000</v>
      </c>
    </row>
    <row r="47" spans="1:11" ht="18" customHeight="1">
      <c r="A47" s="15" t="s">
        <v>520</v>
      </c>
      <c r="B47" s="76">
        <v>164473000</v>
      </c>
      <c r="C47" s="76">
        <v>574378536482</v>
      </c>
      <c r="D47" s="76">
        <v>535957310883</v>
      </c>
      <c r="E47" s="76">
        <v>38421225599</v>
      </c>
      <c r="F47" s="76">
        <v>28612781727</v>
      </c>
      <c r="G47" s="46">
        <f t="shared" si="2"/>
        <v>5.748235231697086E-3</v>
      </c>
      <c r="H47" s="76">
        <f t="shared" si="3"/>
        <v>220854242.63315377</v>
      </c>
      <c r="I47" s="76" t="s">
        <v>467</v>
      </c>
      <c r="J47" s="76">
        <v>164473000</v>
      </c>
      <c r="K47" s="76">
        <v>164473000</v>
      </c>
    </row>
    <row r="48" spans="1:11" ht="18" customHeight="1">
      <c r="A48" s="15" t="s">
        <v>521</v>
      </c>
      <c r="B48" s="76">
        <v>20340000</v>
      </c>
      <c r="C48" s="76">
        <v>6356430289</v>
      </c>
      <c r="D48" s="76">
        <v>241258421</v>
      </c>
      <c r="E48" s="76">
        <v>6115171868</v>
      </c>
      <c r="F48" s="76">
        <v>5807330222</v>
      </c>
      <c r="G48" s="46">
        <f t="shared" si="2"/>
        <v>3.502470020207506E-3</v>
      </c>
      <c r="H48" s="76">
        <f t="shared" si="3"/>
        <v>21418206.136086334</v>
      </c>
      <c r="I48" s="76" t="s">
        <v>467</v>
      </c>
      <c r="J48" s="76">
        <v>20340000</v>
      </c>
      <c r="K48" s="76">
        <v>20340000</v>
      </c>
    </row>
    <row r="49" spans="1:11" ht="18" customHeight="1">
      <c r="A49" s="15" t="s">
        <v>522</v>
      </c>
      <c r="B49" s="76">
        <v>9752579</v>
      </c>
      <c r="C49" s="76">
        <v>361874980</v>
      </c>
      <c r="D49" s="76">
        <v>7171047</v>
      </c>
      <c r="E49" s="76">
        <v>354703933</v>
      </c>
      <c r="F49" s="76">
        <v>311687850</v>
      </c>
      <c r="G49" s="46">
        <f t="shared" si="2"/>
        <v>3.1289570639343178E-2</v>
      </c>
      <c r="H49" s="76">
        <f t="shared" si="3"/>
        <v>11098533.767656351</v>
      </c>
      <c r="I49" s="76" t="s">
        <v>467</v>
      </c>
      <c r="J49" s="76">
        <v>9752579</v>
      </c>
      <c r="K49" s="76">
        <v>9752579</v>
      </c>
    </row>
    <row r="50" spans="1:11" ht="18" customHeight="1">
      <c r="A50" s="15" t="s">
        <v>523</v>
      </c>
      <c r="B50" s="76">
        <v>300000</v>
      </c>
      <c r="C50" s="76">
        <v>111802602</v>
      </c>
      <c r="D50" s="76">
        <v>308366</v>
      </c>
      <c r="E50" s="76">
        <v>111494236</v>
      </c>
      <c r="F50" s="76">
        <v>100100821</v>
      </c>
      <c r="G50" s="73" t="s">
        <v>467</v>
      </c>
      <c r="H50" s="77" t="s">
        <v>467</v>
      </c>
      <c r="I50" s="76" t="s">
        <v>467</v>
      </c>
      <c r="J50" s="76">
        <v>300000</v>
      </c>
      <c r="K50" s="76">
        <v>300000</v>
      </c>
    </row>
    <row r="51" spans="1:11" ht="18" customHeight="1">
      <c r="A51" s="15" t="s">
        <v>524</v>
      </c>
      <c r="B51" s="76">
        <v>30820000</v>
      </c>
      <c r="C51" s="76">
        <v>1950952402</v>
      </c>
      <c r="D51" s="76">
        <v>580461969</v>
      </c>
      <c r="E51" s="76">
        <v>1370490433</v>
      </c>
      <c r="F51" s="76">
        <v>1318958224</v>
      </c>
      <c r="G51" s="46">
        <f t="shared" si="2"/>
        <v>2.3366926593423328E-2</v>
      </c>
      <c r="H51" s="76">
        <f t="shared" si="3"/>
        <v>32024149.344899952</v>
      </c>
      <c r="I51" s="76" t="s">
        <v>467</v>
      </c>
      <c r="J51" s="76">
        <v>30820000</v>
      </c>
      <c r="K51" s="76">
        <v>30820000</v>
      </c>
    </row>
    <row r="52" spans="1:11" ht="18" customHeight="1">
      <c r="A52" s="15" t="s">
        <v>525</v>
      </c>
      <c r="B52" s="76">
        <v>17962000</v>
      </c>
      <c r="C52" s="76">
        <v>2260975059</v>
      </c>
      <c r="D52" s="76">
        <v>505449617</v>
      </c>
      <c r="E52" s="76">
        <v>1755525442</v>
      </c>
      <c r="F52" s="76">
        <v>1644345131</v>
      </c>
      <c r="G52" s="46">
        <f t="shared" si="2"/>
        <v>1.0923497544020154E-2</v>
      </c>
      <c r="H52" s="76">
        <f t="shared" si="3"/>
        <v>19176477.854151897</v>
      </c>
      <c r="I52" s="76" t="s">
        <v>467</v>
      </c>
      <c r="J52" s="76">
        <v>17962000</v>
      </c>
      <c r="K52" s="76">
        <v>17962000</v>
      </c>
    </row>
    <row r="53" spans="1:11" ht="18" customHeight="1">
      <c r="A53" s="15" t="s">
        <v>526</v>
      </c>
      <c r="B53" s="76">
        <v>15329000</v>
      </c>
      <c r="C53" s="76">
        <v>720788853</v>
      </c>
      <c r="D53" s="76">
        <v>18079301</v>
      </c>
      <c r="E53" s="76">
        <v>702709552</v>
      </c>
      <c r="F53" s="76">
        <v>524793102</v>
      </c>
      <c r="G53" s="46">
        <f t="shared" si="2"/>
        <v>2.9209606493646328E-2</v>
      </c>
      <c r="H53" s="76">
        <f t="shared" si="3"/>
        <v>20525869.493246503</v>
      </c>
      <c r="I53" s="76" t="s">
        <v>467</v>
      </c>
      <c r="J53" s="76">
        <v>15329000</v>
      </c>
      <c r="K53" s="76">
        <v>15329000</v>
      </c>
    </row>
    <row r="54" spans="1:11" ht="18" customHeight="1">
      <c r="A54" s="15" t="s">
        <v>527</v>
      </c>
      <c r="B54" s="76">
        <v>110648700</v>
      </c>
      <c r="C54" s="76">
        <v>1084812937</v>
      </c>
      <c r="D54" s="76">
        <v>177517</v>
      </c>
      <c r="E54" s="76">
        <v>1084635420</v>
      </c>
      <c r="F54" s="76">
        <v>1058100000</v>
      </c>
      <c r="G54" s="46">
        <f t="shared" si="2"/>
        <v>0.10457300822228523</v>
      </c>
      <c r="H54" s="76">
        <f t="shared" si="3"/>
        <v>113423588.69384179</v>
      </c>
      <c r="I54" s="76" t="s">
        <v>467</v>
      </c>
      <c r="J54" s="76">
        <v>70648700</v>
      </c>
      <c r="K54" s="76">
        <v>70648700</v>
      </c>
    </row>
    <row r="55" spans="1:11" ht="18" customHeight="1">
      <c r="A55" s="15" t="s">
        <v>528</v>
      </c>
      <c r="B55" s="76">
        <v>4355600</v>
      </c>
      <c r="C55" s="76">
        <v>8913249713</v>
      </c>
      <c r="D55" s="76">
        <v>3428948678</v>
      </c>
      <c r="E55" s="76">
        <v>5484301035</v>
      </c>
      <c r="F55" s="76">
        <v>155800000</v>
      </c>
      <c r="G55" s="46">
        <f t="shared" si="2"/>
        <v>2.7956354300385108E-2</v>
      </c>
      <c r="H55" s="76">
        <f t="shared" si="3"/>
        <v>153321062.82442874</v>
      </c>
      <c r="I55" s="76" t="s">
        <v>467</v>
      </c>
      <c r="J55" s="76">
        <v>4355600</v>
      </c>
      <c r="K55" s="76">
        <v>4355600</v>
      </c>
    </row>
    <row r="56" spans="1:11" ht="18" customHeight="1">
      <c r="A56" s="15" t="s">
        <v>529</v>
      </c>
      <c r="B56" s="76">
        <v>800000</v>
      </c>
      <c r="C56" s="76">
        <v>42302599</v>
      </c>
      <c r="D56" s="76">
        <v>17757598</v>
      </c>
      <c r="E56" s="76">
        <v>24545001</v>
      </c>
      <c r="F56" s="77" t="s">
        <v>467</v>
      </c>
      <c r="G56" s="73" t="s">
        <v>467</v>
      </c>
      <c r="H56" s="77" t="s">
        <v>467</v>
      </c>
      <c r="I56" s="76" t="s">
        <v>467</v>
      </c>
      <c r="J56" s="76">
        <v>800000</v>
      </c>
      <c r="K56" s="76">
        <v>800000</v>
      </c>
    </row>
    <row r="57" spans="1:11" ht="18" customHeight="1">
      <c r="A57" s="15" t="s">
        <v>530</v>
      </c>
      <c r="B57" s="76">
        <v>190000</v>
      </c>
      <c r="C57" s="76">
        <v>297995926642</v>
      </c>
      <c r="D57" s="76">
        <v>229848076818</v>
      </c>
      <c r="E57" s="76">
        <v>68147849824</v>
      </c>
      <c r="F57" s="79">
        <v>46091250000</v>
      </c>
      <c r="G57" s="46">
        <f t="shared" si="2"/>
        <v>4.1222574783717082E-6</v>
      </c>
      <c r="H57" s="76">
        <f t="shared" si="3"/>
        <v>280922.98357193609</v>
      </c>
      <c r="I57" s="76" t="s">
        <v>467</v>
      </c>
      <c r="J57" s="76">
        <v>190000</v>
      </c>
      <c r="K57" s="76">
        <v>190000</v>
      </c>
    </row>
    <row r="58" spans="1:11" ht="18" customHeight="1">
      <c r="A58" s="15" t="s">
        <v>531</v>
      </c>
      <c r="B58" s="76">
        <v>500000</v>
      </c>
      <c r="C58" s="76">
        <v>2546090664</v>
      </c>
      <c r="D58" s="76">
        <v>598561329</v>
      </c>
      <c r="E58" s="76">
        <v>1947529335</v>
      </c>
      <c r="F58" s="76">
        <v>400000000</v>
      </c>
      <c r="G58" s="46">
        <f t="shared" si="2"/>
        <v>1.25E-3</v>
      </c>
      <c r="H58" s="76">
        <f t="shared" si="3"/>
        <v>2434411.6687500002</v>
      </c>
      <c r="I58" s="76" t="s">
        <v>467</v>
      </c>
      <c r="J58" s="76">
        <v>500000</v>
      </c>
      <c r="K58" s="76">
        <v>500000</v>
      </c>
    </row>
    <row r="59" spans="1:11" ht="18" customHeight="1">
      <c r="A59" s="15"/>
      <c r="B59" s="76"/>
      <c r="C59" s="76"/>
      <c r="D59" s="76"/>
      <c r="E59" s="76"/>
      <c r="F59" s="76"/>
      <c r="G59" s="46"/>
      <c r="H59" s="76"/>
      <c r="I59" s="76"/>
      <c r="J59" s="76"/>
      <c r="K59" s="76"/>
    </row>
    <row r="60" spans="1:11" ht="18" customHeight="1">
      <c r="A60" s="15"/>
      <c r="B60" s="76"/>
      <c r="C60" s="76"/>
      <c r="D60" s="76"/>
      <c r="E60" s="76"/>
      <c r="F60" s="76"/>
      <c r="G60" s="45"/>
      <c r="H60" s="76"/>
      <c r="I60" s="76"/>
      <c r="J60" s="76"/>
      <c r="K60" s="76"/>
    </row>
    <row r="61" spans="1:11" ht="18" customHeight="1">
      <c r="A61" s="42" t="s">
        <v>10</v>
      </c>
      <c r="B61" s="76">
        <f>SUM(B32:B59)</f>
        <v>665255879</v>
      </c>
      <c r="C61" s="78"/>
      <c r="D61" s="78"/>
      <c r="E61" s="78"/>
      <c r="F61" s="78"/>
      <c r="G61" s="43"/>
      <c r="H61" s="78"/>
      <c r="I61" s="76" t="s">
        <v>467</v>
      </c>
      <c r="J61" s="76">
        <f>SUM(J32:J58)</f>
        <v>625255879</v>
      </c>
      <c r="K61" s="76">
        <f>SUM(K32:K58)</f>
        <v>625255879</v>
      </c>
    </row>
    <row r="62" spans="1:11">
      <c r="H62" s="80"/>
      <c r="I62" s="80"/>
      <c r="J62" s="80"/>
      <c r="K62" s="80"/>
    </row>
  </sheetData>
  <phoneticPr fontId="8"/>
  <printOptions horizontalCentered="1" verticalCentered="1"/>
  <pageMargins left="0.39370078740157483" right="0.39370078740157483" top="0.59055118110236227" bottom="0.39370078740157483" header="0.19685039370078741" footer="0.19685039370078741"/>
  <pageSetup paperSize="9" scale="44"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G28"/>
  <sheetViews>
    <sheetView zoomScale="90" zoomScaleNormal="90" workbookViewId="0">
      <selection activeCell="F12" sqref="F12"/>
    </sheetView>
  </sheetViews>
  <sheetFormatPr defaultColWidth="8.875" defaultRowHeight="15.75"/>
  <cols>
    <col min="1" max="1" width="24.75" style="16" customWidth="1"/>
    <col min="2" max="7" width="17.875" style="16" customWidth="1"/>
    <col min="8" max="8" width="8.875" style="16"/>
    <col min="9" max="9" width="13.75" style="16" customWidth="1"/>
    <col min="10" max="16384" width="8.875" style="16"/>
  </cols>
  <sheetData>
    <row r="1" spans="1:7" ht="30">
      <c r="A1" s="1" t="s">
        <v>32</v>
      </c>
    </row>
    <row r="2" spans="1:7" ht="18.75">
      <c r="A2" s="13" t="s">
        <v>400</v>
      </c>
    </row>
    <row r="3" spans="1:7" ht="18.75">
      <c r="A3" s="13" t="s">
        <v>539</v>
      </c>
    </row>
    <row r="4" spans="1:7" ht="18.75">
      <c r="A4" s="13" t="s">
        <v>377</v>
      </c>
    </row>
    <row r="5" spans="1:7" ht="18.75">
      <c r="G5" s="14" t="s">
        <v>569</v>
      </c>
    </row>
    <row r="6" spans="1:7" ht="31.5">
      <c r="A6" s="39" t="s">
        <v>26</v>
      </c>
      <c r="B6" s="39" t="s">
        <v>27</v>
      </c>
      <c r="C6" s="39" t="s">
        <v>28</v>
      </c>
      <c r="D6" s="39" t="s">
        <v>29</v>
      </c>
      <c r="E6" s="39" t="s">
        <v>30</v>
      </c>
      <c r="F6" s="40" t="s">
        <v>31</v>
      </c>
      <c r="G6" s="40" t="s">
        <v>9</v>
      </c>
    </row>
    <row r="7" spans="1:7" ht="18" customHeight="1">
      <c r="A7" s="15" t="s">
        <v>359</v>
      </c>
      <c r="B7" s="76">
        <v>9936780376</v>
      </c>
      <c r="C7" s="81" t="s">
        <v>25</v>
      </c>
      <c r="D7" s="81" t="s">
        <v>25</v>
      </c>
      <c r="E7" s="76">
        <v>100000000</v>
      </c>
      <c r="F7" s="76">
        <f>B7+E7</f>
        <v>10036780376</v>
      </c>
      <c r="G7" s="76">
        <v>10036780376</v>
      </c>
    </row>
    <row r="8" spans="1:7" ht="18" customHeight="1">
      <c r="A8" s="15" t="s">
        <v>360</v>
      </c>
      <c r="B8" s="76">
        <v>3274541643</v>
      </c>
      <c r="C8" s="76" t="s">
        <v>25</v>
      </c>
      <c r="D8" s="76" t="s">
        <v>25</v>
      </c>
      <c r="E8" s="76" t="s">
        <v>25</v>
      </c>
      <c r="F8" s="76">
        <v>3274541643</v>
      </c>
      <c r="G8" s="76">
        <v>3274541643</v>
      </c>
    </row>
    <row r="9" spans="1:7" ht="18" customHeight="1">
      <c r="A9" s="15" t="s">
        <v>540</v>
      </c>
      <c r="B9" s="76">
        <v>63890040</v>
      </c>
      <c r="C9" s="76" t="s">
        <v>25</v>
      </c>
      <c r="D9" s="76" t="s">
        <v>25</v>
      </c>
      <c r="E9" s="76">
        <v>150000000</v>
      </c>
      <c r="F9" s="76">
        <f>B9+E9</f>
        <v>213890040</v>
      </c>
      <c r="G9" s="76">
        <v>213890040</v>
      </c>
    </row>
    <row r="10" spans="1:7" ht="18" customHeight="1">
      <c r="A10" s="15" t="s">
        <v>541</v>
      </c>
      <c r="B10" s="76">
        <v>117062678</v>
      </c>
      <c r="C10" s="76" t="s">
        <v>25</v>
      </c>
      <c r="D10" s="76" t="s">
        <v>25</v>
      </c>
      <c r="E10" s="76">
        <v>100000000</v>
      </c>
      <c r="F10" s="76">
        <f>B10+E10</f>
        <v>217062678</v>
      </c>
      <c r="G10" s="76">
        <v>217062678</v>
      </c>
    </row>
    <row r="11" spans="1:7" ht="18" customHeight="1">
      <c r="A11" s="15" t="s">
        <v>542</v>
      </c>
      <c r="B11" s="76">
        <v>57669634</v>
      </c>
      <c r="C11" s="76" t="s">
        <v>25</v>
      </c>
      <c r="D11" s="76" t="s">
        <v>25</v>
      </c>
      <c r="E11" s="76">
        <v>50000000</v>
      </c>
      <c r="F11" s="76">
        <f>B11+E11</f>
        <v>107669634</v>
      </c>
      <c r="G11" s="76">
        <v>107669634</v>
      </c>
    </row>
    <row r="12" spans="1:7" ht="18" customHeight="1">
      <c r="A12" s="15" t="s">
        <v>543</v>
      </c>
      <c r="B12" s="76">
        <v>1563886914</v>
      </c>
      <c r="C12" s="76" t="s">
        <v>25</v>
      </c>
      <c r="D12" s="76" t="s">
        <v>25</v>
      </c>
      <c r="E12" s="76" t="s">
        <v>25</v>
      </c>
      <c r="F12" s="76">
        <v>1563886914</v>
      </c>
      <c r="G12" s="76">
        <v>1563886914</v>
      </c>
    </row>
    <row r="13" spans="1:7" ht="18" customHeight="1">
      <c r="A13" s="15" t="s">
        <v>544</v>
      </c>
      <c r="B13" s="76">
        <v>305224824</v>
      </c>
      <c r="C13" s="76" t="s">
        <v>25</v>
      </c>
      <c r="D13" s="76" t="s">
        <v>25</v>
      </c>
      <c r="E13" s="76" t="s">
        <v>25</v>
      </c>
      <c r="F13" s="76">
        <v>305224824</v>
      </c>
      <c r="G13" s="76">
        <v>305224824</v>
      </c>
    </row>
    <row r="14" spans="1:7" ht="18" customHeight="1">
      <c r="A14" s="15" t="s">
        <v>545</v>
      </c>
      <c r="B14" s="76">
        <v>200798325</v>
      </c>
      <c r="C14" s="76" t="s">
        <v>25</v>
      </c>
      <c r="D14" s="76" t="s">
        <v>25</v>
      </c>
      <c r="E14" s="76" t="s">
        <v>25</v>
      </c>
      <c r="F14" s="76">
        <v>200798325</v>
      </c>
      <c r="G14" s="76">
        <v>200798325</v>
      </c>
    </row>
    <row r="15" spans="1:7" ht="18" customHeight="1">
      <c r="A15" s="15" t="s">
        <v>546</v>
      </c>
      <c r="B15" s="76">
        <v>596491</v>
      </c>
      <c r="C15" s="76" t="s">
        <v>25</v>
      </c>
      <c r="D15" s="76" t="s">
        <v>25</v>
      </c>
      <c r="E15" s="76" t="s">
        <v>25</v>
      </c>
      <c r="F15" s="76">
        <v>596491</v>
      </c>
      <c r="G15" s="76">
        <v>596491</v>
      </c>
    </row>
    <row r="16" spans="1:7" ht="18" customHeight="1">
      <c r="A16" s="15" t="s">
        <v>547</v>
      </c>
      <c r="B16" s="76">
        <v>343611466</v>
      </c>
      <c r="C16" s="76" t="s">
        <v>25</v>
      </c>
      <c r="D16" s="76" t="s">
        <v>25</v>
      </c>
      <c r="E16" s="76" t="s">
        <v>25</v>
      </c>
      <c r="F16" s="76">
        <v>343611466</v>
      </c>
      <c r="G16" s="76">
        <v>343611466</v>
      </c>
    </row>
    <row r="17" spans="1:7" ht="18" customHeight="1">
      <c r="A17" s="15" t="s">
        <v>444</v>
      </c>
      <c r="B17" s="76">
        <v>26412177</v>
      </c>
      <c r="C17" s="76" t="s">
        <v>25</v>
      </c>
      <c r="D17" s="76" t="s">
        <v>25</v>
      </c>
      <c r="E17" s="76" t="s">
        <v>25</v>
      </c>
      <c r="F17" s="76">
        <v>26412177</v>
      </c>
      <c r="G17" s="76">
        <v>26412177</v>
      </c>
    </row>
    <row r="18" spans="1:7" ht="18" customHeight="1">
      <c r="A18" s="15" t="s">
        <v>548</v>
      </c>
      <c r="B18" s="76">
        <v>475</v>
      </c>
      <c r="C18" s="76" t="s">
        <v>25</v>
      </c>
      <c r="D18" s="76" t="s">
        <v>25</v>
      </c>
      <c r="E18" s="76" t="s">
        <v>25</v>
      </c>
      <c r="F18" s="76">
        <v>475</v>
      </c>
      <c r="G18" s="76">
        <v>475</v>
      </c>
    </row>
    <row r="19" spans="1:7" ht="18" customHeight="1">
      <c r="A19" s="15" t="s">
        <v>536</v>
      </c>
      <c r="B19" s="76">
        <v>299501793</v>
      </c>
      <c r="C19" s="76" t="s">
        <v>25</v>
      </c>
      <c r="D19" s="76" t="s">
        <v>25</v>
      </c>
      <c r="E19" s="76" t="s">
        <v>25</v>
      </c>
      <c r="F19" s="76">
        <v>299501793</v>
      </c>
      <c r="G19" s="76">
        <v>299501793</v>
      </c>
    </row>
    <row r="20" spans="1:7" ht="18" customHeight="1">
      <c r="A20" s="15" t="s">
        <v>445</v>
      </c>
      <c r="B20" s="76">
        <v>1703079941</v>
      </c>
      <c r="C20" s="76" t="s">
        <v>25</v>
      </c>
      <c r="D20" s="76" t="s">
        <v>25</v>
      </c>
      <c r="E20" s="76" t="s">
        <v>25</v>
      </c>
      <c r="F20" s="76">
        <f t="shared" ref="F20:F25" si="0">SUM(B20:E20)</f>
        <v>1703079941</v>
      </c>
      <c r="G20" s="76">
        <v>1703079941</v>
      </c>
    </row>
    <row r="21" spans="1:7" ht="18" customHeight="1">
      <c r="A21" s="15" t="s">
        <v>446</v>
      </c>
      <c r="B21" s="76">
        <v>2377095135</v>
      </c>
      <c r="C21" s="76" t="s">
        <v>25</v>
      </c>
      <c r="D21" s="76" t="s">
        <v>25</v>
      </c>
      <c r="E21" s="76" t="s">
        <v>25</v>
      </c>
      <c r="F21" s="76">
        <f t="shared" si="0"/>
        <v>2377095135</v>
      </c>
      <c r="G21" s="76">
        <v>2377095135</v>
      </c>
    </row>
    <row r="22" spans="1:7" ht="18" customHeight="1">
      <c r="A22" s="15" t="s">
        <v>447</v>
      </c>
      <c r="B22" s="76">
        <v>31641466</v>
      </c>
      <c r="C22" s="76" t="s">
        <v>25</v>
      </c>
      <c r="D22" s="76" t="s">
        <v>25</v>
      </c>
      <c r="E22" s="76" t="s">
        <v>25</v>
      </c>
      <c r="F22" s="76">
        <f t="shared" si="0"/>
        <v>31641466</v>
      </c>
      <c r="G22" s="76">
        <v>31641466</v>
      </c>
    </row>
    <row r="23" spans="1:7" ht="18" customHeight="1">
      <c r="A23" s="15" t="s">
        <v>448</v>
      </c>
      <c r="B23" s="76">
        <v>7897170</v>
      </c>
      <c r="C23" s="76" t="s">
        <v>25</v>
      </c>
      <c r="D23" s="76" t="s">
        <v>25</v>
      </c>
      <c r="E23" s="76" t="s">
        <v>25</v>
      </c>
      <c r="F23" s="76">
        <f t="shared" si="0"/>
        <v>7897170</v>
      </c>
      <c r="G23" s="76">
        <v>7897170</v>
      </c>
    </row>
    <row r="24" spans="1:7" ht="18" customHeight="1">
      <c r="A24" s="15" t="s">
        <v>411</v>
      </c>
      <c r="B24" s="76">
        <v>6954442</v>
      </c>
      <c r="C24" s="76" t="s">
        <v>25</v>
      </c>
      <c r="D24" s="76" t="s">
        <v>25</v>
      </c>
      <c r="E24" s="76" t="s">
        <v>25</v>
      </c>
      <c r="F24" s="76">
        <f t="shared" si="0"/>
        <v>6954442</v>
      </c>
      <c r="G24" s="76" t="s">
        <v>25</v>
      </c>
    </row>
    <row r="25" spans="1:7" ht="18" customHeight="1">
      <c r="A25" s="15" t="s">
        <v>423</v>
      </c>
      <c r="B25" s="76">
        <v>1981991849</v>
      </c>
      <c r="C25" s="76" t="s">
        <v>25</v>
      </c>
      <c r="D25" s="76" t="s">
        <v>25</v>
      </c>
      <c r="E25" s="76" t="s">
        <v>25</v>
      </c>
      <c r="F25" s="76">
        <f t="shared" si="0"/>
        <v>1981991849</v>
      </c>
      <c r="G25" s="76" t="s">
        <v>25</v>
      </c>
    </row>
    <row r="26" spans="1:7" ht="18" customHeight="1">
      <c r="A26" s="15"/>
      <c r="B26" s="76"/>
      <c r="C26" s="76"/>
      <c r="D26" s="76"/>
      <c r="E26" s="76"/>
      <c r="F26" s="76"/>
      <c r="G26" s="76"/>
    </row>
    <row r="27" spans="1:7" ht="18" customHeight="1">
      <c r="A27" s="15"/>
      <c r="B27" s="76"/>
      <c r="C27" s="76"/>
      <c r="D27" s="76"/>
      <c r="E27" s="76"/>
      <c r="F27" s="76"/>
      <c r="G27" s="76"/>
    </row>
    <row r="28" spans="1:7" ht="18" customHeight="1">
      <c r="A28" s="42" t="s">
        <v>10</v>
      </c>
      <c r="B28" s="76">
        <f>SUM(B7:B25)</f>
        <v>22298636839</v>
      </c>
      <c r="C28" s="76" t="s">
        <v>25</v>
      </c>
      <c r="D28" s="76" t="s">
        <v>25</v>
      </c>
      <c r="E28" s="76">
        <v>400000000</v>
      </c>
      <c r="F28" s="76">
        <f>SUM(F7:F25)</f>
        <v>22698636839</v>
      </c>
      <c r="G28" s="76">
        <v>17444919346</v>
      </c>
    </row>
  </sheetData>
  <phoneticPr fontId="8"/>
  <printOptions horizontalCentered="1"/>
  <pageMargins left="0.59055118110236227" right="0.39370078740157483" top="0.39370078740157483" bottom="0.39370078740157483" header="0.19685039370078741" footer="0.19685039370078741"/>
  <pageSetup paperSize="9" scale="95" orientation="landscape"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9"/>
  <sheetViews>
    <sheetView workbookViewId="0">
      <selection activeCell="B8" sqref="B8"/>
    </sheetView>
  </sheetViews>
  <sheetFormatPr defaultColWidth="8.875" defaultRowHeight="15.75"/>
  <cols>
    <col min="1" max="1" width="30.875" style="16" customWidth="1"/>
    <col min="2" max="6" width="19.875" style="16" customWidth="1"/>
    <col min="7" max="16384" width="8.875" style="16"/>
  </cols>
  <sheetData>
    <row r="1" spans="1:6" ht="30">
      <c r="A1" s="1" t="s">
        <v>33</v>
      </c>
    </row>
    <row r="2" spans="1:6" ht="18.75">
      <c r="A2" s="13" t="s">
        <v>400</v>
      </c>
    </row>
    <row r="3" spans="1:6" ht="18.75">
      <c r="A3" s="13" t="s">
        <v>539</v>
      </c>
    </row>
    <row r="4" spans="1:6" ht="18.75">
      <c r="A4" s="13" t="s">
        <v>468</v>
      </c>
    </row>
    <row r="5" spans="1:6" ht="18.75">
      <c r="F5" s="14" t="s">
        <v>569</v>
      </c>
    </row>
    <row r="6" spans="1:6" ht="22.5" customHeight="1">
      <c r="A6" s="92" t="s">
        <v>34</v>
      </c>
      <c r="B6" s="92" t="s">
        <v>35</v>
      </c>
      <c r="C6" s="92"/>
      <c r="D6" s="92" t="s">
        <v>36</v>
      </c>
      <c r="E6" s="92"/>
      <c r="F6" s="93" t="s">
        <v>37</v>
      </c>
    </row>
    <row r="7" spans="1:6" ht="31.5">
      <c r="A7" s="92"/>
      <c r="B7" s="39" t="s">
        <v>38</v>
      </c>
      <c r="C7" s="40" t="s">
        <v>39</v>
      </c>
      <c r="D7" s="39" t="s">
        <v>38</v>
      </c>
      <c r="E7" s="40" t="s">
        <v>39</v>
      </c>
      <c r="F7" s="92"/>
    </row>
    <row r="8" spans="1:6" ht="18" customHeight="1">
      <c r="A8" s="15" t="s">
        <v>469</v>
      </c>
      <c r="B8" s="37" t="s">
        <v>467</v>
      </c>
      <c r="C8" s="37" t="s">
        <v>467</v>
      </c>
      <c r="D8" s="37" t="s">
        <v>467</v>
      </c>
      <c r="E8" s="37" t="s">
        <v>467</v>
      </c>
      <c r="F8" s="37" t="s">
        <v>467</v>
      </c>
    </row>
    <row r="9" spans="1:6">
      <c r="A9" s="42" t="s">
        <v>10</v>
      </c>
      <c r="B9" s="37" t="s">
        <v>467</v>
      </c>
      <c r="C9" s="37" t="s">
        <v>467</v>
      </c>
      <c r="D9" s="37" t="s">
        <v>467</v>
      </c>
      <c r="E9" s="37" t="s">
        <v>467</v>
      </c>
      <c r="F9" s="37" t="s">
        <v>467</v>
      </c>
    </row>
  </sheetData>
  <mergeCells count="4">
    <mergeCell ref="A6:A7"/>
    <mergeCell ref="B6:C6"/>
    <mergeCell ref="D6:E6"/>
    <mergeCell ref="F6:F7"/>
  </mergeCells>
  <phoneticPr fontId="8"/>
  <printOptions horizontalCentered="1"/>
  <pageMargins left="0.59055118110236227" right="0.39370078740157483" top="0.39370078740157483" bottom="0.39370078740157483" header="0.19685039370078741" footer="0.19685039370078741"/>
  <pageSetup paperSize="9" scale="96" orientation="landscape"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32"/>
  <sheetViews>
    <sheetView zoomScale="80" zoomScaleNormal="80" workbookViewId="0">
      <selection activeCell="B10" sqref="B10"/>
    </sheetView>
  </sheetViews>
  <sheetFormatPr defaultColWidth="8.875" defaultRowHeight="15.75"/>
  <cols>
    <col min="1" max="1" width="40.375" style="16" customWidth="1"/>
    <col min="2" max="3" width="19.875" style="16" customWidth="1"/>
    <col min="4" max="4" width="8.875" style="16"/>
    <col min="5" max="5" width="14.875" style="16" customWidth="1"/>
    <col min="6" max="8" width="10.125" style="16" bestFit="1" customWidth="1"/>
    <col min="9" max="16384" width="8.875" style="16"/>
  </cols>
  <sheetData>
    <row r="1" spans="1:3" ht="30">
      <c r="A1" s="1" t="s">
        <v>45</v>
      </c>
    </row>
    <row r="2" spans="1:3" ht="18.75">
      <c r="A2" s="13" t="s">
        <v>400</v>
      </c>
    </row>
    <row r="3" spans="1:3" ht="18.75">
      <c r="A3" s="13" t="s">
        <v>549</v>
      </c>
    </row>
    <row r="4" spans="1:3" ht="18.75">
      <c r="A4" s="13" t="s">
        <v>377</v>
      </c>
    </row>
    <row r="5" spans="1:3" ht="18.75">
      <c r="C5" s="14" t="s">
        <v>569</v>
      </c>
    </row>
    <row r="6" spans="1:3" ht="22.5" customHeight="1">
      <c r="A6" s="39" t="s">
        <v>34</v>
      </c>
      <c r="B6" s="39" t="s">
        <v>38</v>
      </c>
      <c r="C6" s="39" t="s">
        <v>41</v>
      </c>
    </row>
    <row r="7" spans="1:3" ht="18" customHeight="1">
      <c r="A7" s="15" t="s">
        <v>42</v>
      </c>
      <c r="B7" s="37"/>
      <c r="C7" s="37"/>
    </row>
    <row r="8" spans="1:3" ht="18" customHeight="1">
      <c r="A8" s="15" t="s">
        <v>449</v>
      </c>
      <c r="B8" s="76">
        <v>36383894</v>
      </c>
      <c r="C8" s="76">
        <v>2853239</v>
      </c>
    </row>
    <row r="9" spans="1:3" ht="18" customHeight="1">
      <c r="A9" s="15" t="s">
        <v>550</v>
      </c>
      <c r="B9" s="76">
        <v>1199748</v>
      </c>
      <c r="C9" s="76">
        <v>94085</v>
      </c>
    </row>
    <row r="10" spans="1:3" ht="18" customHeight="1">
      <c r="A10" s="15" t="s">
        <v>450</v>
      </c>
      <c r="B10" s="76">
        <v>3261000</v>
      </c>
      <c r="C10" s="76">
        <v>255729</v>
      </c>
    </row>
    <row r="11" spans="1:3" ht="18" customHeight="1">
      <c r="A11" s="15" t="s">
        <v>451</v>
      </c>
      <c r="B11" s="76">
        <v>339112073</v>
      </c>
      <c r="C11" s="76">
        <v>10470958</v>
      </c>
    </row>
    <row r="12" spans="1:3" ht="18" customHeight="1" thickBot="1">
      <c r="A12" s="47" t="s">
        <v>43</v>
      </c>
      <c r="B12" s="82">
        <f>SUM(B8:B11)</f>
        <v>379956715</v>
      </c>
      <c r="C12" s="82">
        <f>SUM(C8:C11)</f>
        <v>13674011</v>
      </c>
    </row>
    <row r="13" spans="1:3" ht="18" customHeight="1" thickTop="1">
      <c r="A13" s="15" t="s">
        <v>44</v>
      </c>
      <c r="B13" s="83"/>
      <c r="C13" s="83"/>
    </row>
    <row r="14" spans="1:3" ht="18" customHeight="1">
      <c r="A14" s="15" t="s">
        <v>452</v>
      </c>
      <c r="B14" s="76">
        <v>196763884</v>
      </c>
      <c r="C14" s="76">
        <v>15430299</v>
      </c>
    </row>
    <row r="15" spans="1:3" ht="18" customHeight="1">
      <c r="A15" s="15" t="s">
        <v>453</v>
      </c>
      <c r="B15" s="76">
        <v>19913686</v>
      </c>
      <c r="C15" s="76">
        <v>1561639</v>
      </c>
    </row>
    <row r="16" spans="1:3" ht="18" customHeight="1">
      <c r="A16" s="15" t="s">
        <v>351</v>
      </c>
      <c r="B16" s="76">
        <v>420760338</v>
      </c>
      <c r="C16" s="76">
        <f>32996186-1</f>
        <v>32996185</v>
      </c>
    </row>
    <row r="17" spans="1:3" ht="18" customHeight="1">
      <c r="A17" s="15" t="s">
        <v>352</v>
      </c>
      <c r="B17" s="76">
        <v>19271078</v>
      </c>
      <c r="C17" s="76">
        <v>1511245</v>
      </c>
    </row>
    <row r="18" spans="1:3" ht="18" customHeight="1">
      <c r="A18" s="15" t="s">
        <v>353</v>
      </c>
      <c r="B18" s="76">
        <v>53823163</v>
      </c>
      <c r="C18" s="76">
        <v>4220833</v>
      </c>
    </row>
    <row r="19" spans="1:3" ht="18" customHeight="1">
      <c r="A19" s="15" t="s">
        <v>454</v>
      </c>
      <c r="B19" s="76">
        <v>9481104</v>
      </c>
      <c r="C19" s="76">
        <v>743512</v>
      </c>
    </row>
    <row r="20" spans="1:3" ht="18" customHeight="1">
      <c r="A20" s="15" t="s">
        <v>455</v>
      </c>
      <c r="B20" s="76">
        <v>368601858</v>
      </c>
      <c r="C20" s="76">
        <v>28905898</v>
      </c>
    </row>
    <row r="21" spans="1:3" ht="18" customHeight="1">
      <c r="A21" s="15" t="s">
        <v>555</v>
      </c>
      <c r="B21" s="76">
        <v>597655</v>
      </c>
      <c r="C21" s="76">
        <v>46868</v>
      </c>
    </row>
    <row r="22" spans="1:3" ht="18" customHeight="1">
      <c r="A22" s="15" t="s">
        <v>557</v>
      </c>
      <c r="B22" s="76">
        <v>185274876</v>
      </c>
      <c r="C22" s="76">
        <v>14529326</v>
      </c>
    </row>
    <row r="23" spans="1:3" ht="18" customHeight="1">
      <c r="A23" s="15" t="s">
        <v>412</v>
      </c>
      <c r="B23" s="76">
        <v>820242474</v>
      </c>
      <c r="C23" s="76">
        <v>148463888</v>
      </c>
    </row>
    <row r="24" spans="1:3" ht="18" customHeight="1">
      <c r="A24" s="49" t="s">
        <v>413</v>
      </c>
      <c r="B24" s="84">
        <v>12366643</v>
      </c>
      <c r="C24" s="84">
        <v>2621728</v>
      </c>
    </row>
    <row r="25" spans="1:3" ht="18" customHeight="1">
      <c r="A25" s="49" t="s">
        <v>558</v>
      </c>
      <c r="B25" s="84">
        <v>30714123</v>
      </c>
      <c r="C25" s="84">
        <v>14857957</v>
      </c>
    </row>
    <row r="26" spans="1:3" ht="18" customHeight="1">
      <c r="A26" s="49" t="s">
        <v>559</v>
      </c>
      <c r="B26" s="84">
        <v>969041</v>
      </c>
      <c r="C26" s="84">
        <v>468774</v>
      </c>
    </row>
    <row r="27" spans="1:3" ht="18" customHeight="1">
      <c r="A27" s="49" t="s">
        <v>414</v>
      </c>
      <c r="B27" s="84">
        <v>44584</v>
      </c>
      <c r="C27" s="84">
        <v>992</v>
      </c>
    </row>
    <row r="28" spans="1:3" ht="18" customHeight="1">
      <c r="A28" s="49" t="s">
        <v>415</v>
      </c>
      <c r="B28" s="84">
        <v>334807</v>
      </c>
      <c r="C28" s="84" t="s">
        <v>467</v>
      </c>
    </row>
    <row r="29" spans="1:3" ht="18" customHeight="1">
      <c r="A29" s="49" t="s">
        <v>416</v>
      </c>
      <c r="B29" s="84">
        <v>1644293</v>
      </c>
      <c r="C29" s="84">
        <v>490410</v>
      </c>
    </row>
    <row r="30" spans="1:3" ht="18" customHeight="1">
      <c r="A30" s="49"/>
      <c r="B30" s="84"/>
      <c r="C30" s="84"/>
    </row>
    <row r="31" spans="1:3" ht="18" customHeight="1" thickBot="1">
      <c r="A31" s="47" t="s">
        <v>43</v>
      </c>
      <c r="B31" s="82">
        <f>SUM(B14:B29)</f>
        <v>2140803607</v>
      </c>
      <c r="C31" s="82">
        <f>SUM(C14:C29)</f>
        <v>266849554</v>
      </c>
    </row>
    <row r="32" spans="1:3" ht="18" customHeight="1" thickTop="1">
      <c r="A32" s="42" t="s">
        <v>10</v>
      </c>
      <c r="B32" s="76">
        <f>B31+B12</f>
        <v>2520760322</v>
      </c>
      <c r="C32" s="76">
        <v>280523565</v>
      </c>
    </row>
  </sheetData>
  <phoneticPr fontId="8"/>
  <printOptions horizontalCentered="1"/>
  <pageMargins left="0.59055118110236227" right="0.39370078740157483" top="0.39370078740157483" bottom="0.39370078740157483" header="0.19685039370078741" footer="0.19685039370078741"/>
  <pageSetup paperSize="9" scale="92" orientation="landscape"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34"/>
  <sheetViews>
    <sheetView topLeftCell="A2" zoomScale="85" zoomScaleNormal="85" workbookViewId="0">
      <selection activeCell="B14" sqref="B14"/>
    </sheetView>
  </sheetViews>
  <sheetFormatPr defaultColWidth="8.875" defaultRowHeight="15.75"/>
  <cols>
    <col min="1" max="1" width="40.375" style="16" customWidth="1"/>
    <col min="2" max="3" width="19.875" style="16" customWidth="1"/>
    <col min="4" max="4" width="8.875" style="16"/>
    <col min="5" max="5" width="10.125" style="16" bestFit="1" customWidth="1"/>
    <col min="6" max="7" width="11.5" style="16" bestFit="1" customWidth="1"/>
    <col min="8" max="16384" width="8.875" style="16"/>
  </cols>
  <sheetData>
    <row r="1" spans="1:3" ht="30">
      <c r="A1" s="1" t="s">
        <v>40</v>
      </c>
    </row>
    <row r="2" spans="1:3" ht="18.75">
      <c r="A2" s="13" t="s">
        <v>400</v>
      </c>
    </row>
    <row r="3" spans="1:3" ht="18.75">
      <c r="A3" s="13" t="s">
        <v>539</v>
      </c>
    </row>
    <row r="4" spans="1:3" ht="18.75">
      <c r="A4" s="13" t="s">
        <v>377</v>
      </c>
    </row>
    <row r="5" spans="1:3" ht="18.75">
      <c r="C5" s="14" t="s">
        <v>569</v>
      </c>
    </row>
    <row r="6" spans="1:3" ht="22.5" customHeight="1">
      <c r="A6" s="39" t="s">
        <v>34</v>
      </c>
      <c r="B6" s="39" t="s">
        <v>38</v>
      </c>
      <c r="C6" s="39" t="s">
        <v>41</v>
      </c>
    </row>
    <row r="7" spans="1:3" ht="18" customHeight="1">
      <c r="A7" s="15" t="s">
        <v>42</v>
      </c>
      <c r="B7" s="37"/>
      <c r="C7" s="37"/>
    </row>
    <row r="8" spans="1:3" ht="18" customHeight="1">
      <c r="A8" s="15"/>
      <c r="B8" s="37"/>
      <c r="C8" s="37"/>
    </row>
    <row r="9" spans="1:3" ht="18" customHeight="1" thickBot="1">
      <c r="A9" s="47" t="s">
        <v>43</v>
      </c>
      <c r="B9" s="48" t="s">
        <v>25</v>
      </c>
      <c r="C9" s="48" t="s">
        <v>25</v>
      </c>
    </row>
    <row r="10" spans="1:3" ht="18" customHeight="1" thickTop="1">
      <c r="A10" s="15" t="s">
        <v>44</v>
      </c>
      <c r="B10" s="37"/>
      <c r="C10" s="37"/>
    </row>
    <row r="11" spans="1:3" ht="18" customHeight="1">
      <c r="A11" s="15" t="s">
        <v>551</v>
      </c>
      <c r="B11" s="76">
        <v>120129672</v>
      </c>
      <c r="C11" s="76">
        <v>30032</v>
      </c>
    </row>
    <row r="12" spans="1:3" ht="18" customHeight="1">
      <c r="A12" s="15" t="s">
        <v>552</v>
      </c>
      <c r="B12" s="76">
        <v>7879680</v>
      </c>
      <c r="C12" s="76">
        <v>1970</v>
      </c>
    </row>
    <row r="13" spans="1:3" ht="18" customHeight="1">
      <c r="A13" s="15" t="s">
        <v>351</v>
      </c>
      <c r="B13" s="76">
        <v>127562146</v>
      </c>
      <c r="C13" s="76">
        <v>31890</v>
      </c>
    </row>
    <row r="14" spans="1:3" ht="18" customHeight="1">
      <c r="A14" s="15" t="s">
        <v>352</v>
      </c>
      <c r="B14" s="76">
        <v>11085572</v>
      </c>
      <c r="C14" s="76">
        <v>2771</v>
      </c>
    </row>
    <row r="15" spans="1:3" ht="18" customHeight="1">
      <c r="A15" s="15" t="s">
        <v>353</v>
      </c>
      <c r="B15" s="76">
        <v>15678495</v>
      </c>
      <c r="C15" s="76">
        <v>3920</v>
      </c>
    </row>
    <row r="16" spans="1:3" ht="18" customHeight="1">
      <c r="A16" s="15" t="s">
        <v>553</v>
      </c>
      <c r="B16" s="76">
        <v>806990</v>
      </c>
      <c r="C16" s="76">
        <v>202</v>
      </c>
    </row>
    <row r="17" spans="1:3" ht="18" customHeight="1">
      <c r="A17" s="15" t="s">
        <v>554</v>
      </c>
      <c r="B17" s="76">
        <v>5439346</v>
      </c>
      <c r="C17" s="76">
        <v>1360</v>
      </c>
    </row>
    <row r="18" spans="1:3" ht="18" customHeight="1">
      <c r="A18" s="15" t="s">
        <v>556</v>
      </c>
      <c r="B18" s="76">
        <v>78239592</v>
      </c>
      <c r="C18" s="76">
        <v>19560</v>
      </c>
    </row>
    <row r="19" spans="1:3" ht="18" customHeight="1">
      <c r="A19" s="15" t="s">
        <v>412</v>
      </c>
      <c r="B19" s="76">
        <v>347958920</v>
      </c>
      <c r="C19" s="76" t="s">
        <v>467</v>
      </c>
    </row>
    <row r="20" spans="1:3" ht="18" customHeight="1">
      <c r="A20" s="49" t="s">
        <v>378</v>
      </c>
      <c r="B20" s="84">
        <v>11002249</v>
      </c>
      <c r="C20" s="76" t="s">
        <v>467</v>
      </c>
    </row>
    <row r="21" spans="1:3" ht="18" customHeight="1">
      <c r="A21" s="49" t="s">
        <v>379</v>
      </c>
      <c r="B21" s="84">
        <v>29886420</v>
      </c>
      <c r="C21" s="76" t="s">
        <v>467</v>
      </c>
    </row>
    <row r="22" spans="1:3" ht="18" customHeight="1">
      <c r="A22" s="49" t="s">
        <v>413</v>
      </c>
      <c r="B22" s="84">
        <v>10012271</v>
      </c>
      <c r="C22" s="84">
        <v>10012</v>
      </c>
    </row>
    <row r="23" spans="1:3" ht="18" customHeight="1">
      <c r="A23" s="49" t="s">
        <v>414</v>
      </c>
      <c r="B23" s="84">
        <v>593375</v>
      </c>
      <c r="C23" s="84" t="s">
        <v>467</v>
      </c>
    </row>
    <row r="24" spans="1:3" ht="18" customHeight="1">
      <c r="A24" s="49" t="s">
        <v>415</v>
      </c>
      <c r="B24" s="84">
        <v>1136216</v>
      </c>
      <c r="C24" s="84" t="s">
        <v>467</v>
      </c>
    </row>
    <row r="25" spans="1:3" ht="18" customHeight="1">
      <c r="A25" s="49" t="s">
        <v>416</v>
      </c>
      <c r="B25" s="84">
        <v>1478712</v>
      </c>
      <c r="C25" s="84" t="s">
        <v>467</v>
      </c>
    </row>
    <row r="26" spans="1:3" ht="18" customHeight="1">
      <c r="A26" s="49" t="s">
        <v>417</v>
      </c>
      <c r="B26" s="84">
        <v>750519242</v>
      </c>
      <c r="C26" s="84">
        <v>31188142</v>
      </c>
    </row>
    <row r="27" spans="1:3" ht="18" customHeight="1">
      <c r="A27" s="49" t="s">
        <v>418</v>
      </c>
      <c r="B27" s="84">
        <v>21950</v>
      </c>
      <c r="C27" s="84" t="s">
        <v>467</v>
      </c>
    </row>
    <row r="28" spans="1:3" ht="18" customHeight="1">
      <c r="A28" s="49" t="s">
        <v>419</v>
      </c>
      <c r="B28" s="84">
        <v>5173551</v>
      </c>
      <c r="C28" s="84" t="s">
        <v>467</v>
      </c>
    </row>
    <row r="29" spans="1:3" ht="18" customHeight="1">
      <c r="A29" s="49" t="s">
        <v>420</v>
      </c>
      <c r="B29" s="84">
        <v>488221602</v>
      </c>
      <c r="C29" s="84">
        <v>53450281</v>
      </c>
    </row>
    <row r="30" spans="1:3" ht="18" customHeight="1">
      <c r="A30" s="49" t="s">
        <v>421</v>
      </c>
      <c r="B30" s="84">
        <v>135668506</v>
      </c>
      <c r="C30" s="84" t="s">
        <v>467</v>
      </c>
    </row>
    <row r="31" spans="1:3" ht="18" customHeight="1">
      <c r="A31" s="49"/>
      <c r="B31" s="84"/>
      <c r="C31" s="84"/>
    </row>
    <row r="32" spans="1:3" ht="18" customHeight="1" thickBot="1">
      <c r="A32" s="47" t="s">
        <v>43</v>
      </c>
      <c r="B32" s="82">
        <f>SUM(B11:B30)</f>
        <v>2148494507</v>
      </c>
      <c r="C32" s="82">
        <v>84740140</v>
      </c>
    </row>
    <row r="33" spans="1:3" ht="18" customHeight="1" thickTop="1" thickBot="1">
      <c r="A33" s="68" t="s">
        <v>10</v>
      </c>
      <c r="B33" s="82">
        <v>2148494507</v>
      </c>
      <c r="C33" s="82">
        <v>84740140</v>
      </c>
    </row>
    <row r="34" spans="1:3" ht="16.5" thickTop="1"/>
  </sheetData>
  <phoneticPr fontId="8"/>
  <printOptions horizontalCentered="1"/>
  <pageMargins left="0.59055118110236227" right="0.39370078740157483" top="0.39370078740157483" bottom="0.39370078740157483" header="0.19685039370078741" footer="0.19685039370078741"/>
  <pageSetup paperSize="9" scale="89" orientation="landscape"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EE59-DC4F-4D87-8055-C20A08B6CE84}">
  <sheetPr>
    <tabColor rgb="FFC00000"/>
    <pageSetUpPr fitToPage="1"/>
  </sheetPr>
  <dimension ref="A1:K20"/>
  <sheetViews>
    <sheetView zoomScale="90" zoomScaleNormal="90" workbookViewId="0">
      <selection activeCell="D8" sqref="D8:D19"/>
    </sheetView>
  </sheetViews>
  <sheetFormatPr defaultColWidth="8.875" defaultRowHeight="15.75"/>
  <cols>
    <col min="1" max="1" width="20.875" style="16" customWidth="1"/>
    <col min="2" max="11" width="14.875" style="16" customWidth="1"/>
    <col min="12" max="16384" width="8.875" style="16"/>
  </cols>
  <sheetData>
    <row r="1" spans="1:11" ht="30">
      <c r="A1" s="1" t="s">
        <v>484</v>
      </c>
    </row>
    <row r="2" spans="1:11" ht="18.75">
      <c r="A2" s="13" t="s">
        <v>400</v>
      </c>
    </row>
    <row r="3" spans="1:11" ht="18.75">
      <c r="A3" s="13" t="s">
        <v>539</v>
      </c>
    </row>
    <row r="4" spans="1:11" ht="18.75">
      <c r="A4" s="13" t="s">
        <v>468</v>
      </c>
    </row>
    <row r="5" spans="1:11" ht="18.75">
      <c r="K5" s="14" t="s">
        <v>569</v>
      </c>
    </row>
    <row r="6" spans="1:11" ht="22.5" customHeight="1">
      <c r="A6" s="92" t="s">
        <v>26</v>
      </c>
      <c r="B6" s="94" t="s">
        <v>485</v>
      </c>
      <c r="C6" s="64"/>
      <c r="D6" s="95" t="s">
        <v>486</v>
      </c>
      <c r="E6" s="93" t="s">
        <v>487</v>
      </c>
      <c r="F6" s="92" t="s">
        <v>488</v>
      </c>
      <c r="G6" s="93" t="s">
        <v>489</v>
      </c>
      <c r="H6" s="94" t="s">
        <v>490</v>
      </c>
      <c r="I6" s="64"/>
      <c r="J6" s="65"/>
      <c r="K6" s="92" t="s">
        <v>30</v>
      </c>
    </row>
    <row r="7" spans="1:11" ht="22.5" customHeight="1">
      <c r="A7" s="92"/>
      <c r="B7" s="92"/>
      <c r="C7" s="50" t="s">
        <v>491</v>
      </c>
      <c r="D7" s="95"/>
      <c r="E7" s="92"/>
      <c r="F7" s="92"/>
      <c r="G7" s="92"/>
      <c r="H7" s="92"/>
      <c r="I7" s="39" t="s">
        <v>492</v>
      </c>
      <c r="J7" s="39" t="s">
        <v>493</v>
      </c>
      <c r="K7" s="92"/>
    </row>
    <row r="8" spans="1:11" ht="18" customHeight="1">
      <c r="A8" s="15" t="s">
        <v>494</v>
      </c>
      <c r="B8" s="41"/>
      <c r="C8" s="69"/>
      <c r="D8" s="70"/>
      <c r="E8" s="71"/>
      <c r="F8" s="71"/>
      <c r="G8" s="71"/>
      <c r="H8" s="71"/>
      <c r="I8" s="71"/>
      <c r="J8" s="71"/>
      <c r="K8" s="71"/>
    </row>
    <row r="9" spans="1:11" ht="18" customHeight="1">
      <c r="A9" s="15" t="s">
        <v>495</v>
      </c>
      <c r="B9" s="76">
        <v>23349881007</v>
      </c>
      <c r="C9" s="85">
        <v>1607235713</v>
      </c>
      <c r="D9" s="86">
        <v>21250468761</v>
      </c>
      <c r="E9" s="76">
        <v>2011912246</v>
      </c>
      <c r="F9" s="76">
        <v>7200000</v>
      </c>
      <c r="G9" s="76">
        <v>80300000</v>
      </c>
      <c r="H9" s="76"/>
      <c r="I9" s="76"/>
      <c r="J9" s="76"/>
      <c r="K9" s="76"/>
    </row>
    <row r="10" spans="1:11" ht="18" customHeight="1">
      <c r="A10" s="15" t="s">
        <v>496</v>
      </c>
      <c r="B10" s="76">
        <v>190702949</v>
      </c>
      <c r="C10" s="87">
        <v>31690373</v>
      </c>
      <c r="D10" s="86">
        <v>175631715</v>
      </c>
      <c r="E10" s="76">
        <v>15071234</v>
      </c>
      <c r="F10" s="76"/>
      <c r="G10" s="76"/>
      <c r="H10" s="76"/>
      <c r="I10" s="76"/>
      <c r="J10" s="76"/>
      <c r="K10" s="76"/>
    </row>
    <row r="11" spans="1:11" ht="18" customHeight="1">
      <c r="A11" s="15" t="s">
        <v>497</v>
      </c>
      <c r="B11" s="76">
        <v>462410416</v>
      </c>
      <c r="C11" s="87">
        <v>108578918</v>
      </c>
      <c r="D11" s="86">
        <v>462410416</v>
      </c>
      <c r="E11" s="76"/>
      <c r="F11" s="76"/>
      <c r="G11" s="76"/>
      <c r="H11" s="76"/>
      <c r="I11" s="76"/>
      <c r="J11" s="76"/>
      <c r="K11" s="76"/>
    </row>
    <row r="12" spans="1:11" ht="18" customHeight="1">
      <c r="A12" s="15" t="s">
        <v>498</v>
      </c>
      <c r="B12" s="76">
        <v>1683318551</v>
      </c>
      <c r="C12" s="87">
        <v>277020108</v>
      </c>
      <c r="D12" s="86">
        <v>1559510240</v>
      </c>
      <c r="E12" s="76">
        <v>13300000</v>
      </c>
      <c r="F12" s="76">
        <v>68292644</v>
      </c>
      <c r="G12" s="76">
        <v>42215667</v>
      </c>
      <c r="H12" s="76"/>
      <c r="I12" s="76"/>
      <c r="J12" s="76"/>
      <c r="K12" s="76"/>
    </row>
    <row r="13" spans="1:11" ht="18" customHeight="1">
      <c r="A13" s="15" t="s">
        <v>499</v>
      </c>
      <c r="B13" s="76">
        <v>41219866342</v>
      </c>
      <c r="C13" s="85">
        <v>5290760558</v>
      </c>
      <c r="D13" s="88">
        <v>234398713</v>
      </c>
      <c r="E13" s="76">
        <v>1308497067</v>
      </c>
      <c r="F13" s="76">
        <v>26742775000</v>
      </c>
      <c r="G13" s="76">
        <v>6030265562</v>
      </c>
      <c r="H13" s="76"/>
      <c r="I13" s="76"/>
      <c r="J13" s="76"/>
      <c r="K13" s="76">
        <v>6903930000</v>
      </c>
    </row>
    <row r="14" spans="1:11" ht="18" customHeight="1">
      <c r="A14" s="15" t="s">
        <v>500</v>
      </c>
      <c r="B14" s="76">
        <v>68595254226</v>
      </c>
      <c r="C14" s="87">
        <v>5919690086</v>
      </c>
      <c r="D14" s="86">
        <v>46830709523</v>
      </c>
      <c r="E14" s="76">
        <v>13235783673</v>
      </c>
      <c r="F14" s="76">
        <v>649423530</v>
      </c>
      <c r="G14" s="76">
        <v>7879337500</v>
      </c>
      <c r="H14" s="76"/>
      <c r="I14" s="76"/>
      <c r="J14" s="76"/>
      <c r="K14" s="76"/>
    </row>
    <row r="15" spans="1:11" ht="18" customHeight="1">
      <c r="A15" s="15" t="s">
        <v>501</v>
      </c>
      <c r="B15" s="76"/>
      <c r="C15" s="87"/>
      <c r="D15" s="86"/>
      <c r="E15" s="76"/>
      <c r="F15" s="76"/>
      <c r="G15" s="76"/>
      <c r="H15" s="76"/>
      <c r="I15" s="76"/>
      <c r="J15" s="76"/>
      <c r="K15" s="76"/>
    </row>
    <row r="16" spans="1:11" ht="18" customHeight="1">
      <c r="A16" s="15" t="s">
        <v>502</v>
      </c>
      <c r="B16" s="76">
        <v>51640666184</v>
      </c>
      <c r="C16" s="85">
        <v>4604440756</v>
      </c>
      <c r="D16" s="88">
        <v>48000139641</v>
      </c>
      <c r="E16" s="76">
        <v>3585067141</v>
      </c>
      <c r="F16" s="76">
        <v>28781746</v>
      </c>
      <c r="G16" s="76">
        <v>26677656</v>
      </c>
      <c r="H16" s="76"/>
      <c r="I16" s="76"/>
      <c r="J16" s="76"/>
      <c r="K16" s="76"/>
    </row>
    <row r="17" spans="1:11" ht="18" customHeight="1">
      <c r="A17" s="15" t="s">
        <v>503</v>
      </c>
      <c r="B17" s="76">
        <v>454635995</v>
      </c>
      <c r="C17" s="85">
        <v>162525219</v>
      </c>
      <c r="D17" s="88">
        <v>454635995</v>
      </c>
      <c r="E17" s="76"/>
      <c r="F17" s="76"/>
      <c r="G17" s="76"/>
      <c r="H17" s="76"/>
      <c r="I17" s="76"/>
      <c r="J17" s="76"/>
      <c r="K17" s="76"/>
    </row>
    <row r="18" spans="1:11" ht="18" customHeight="1">
      <c r="A18" s="15" t="s">
        <v>504</v>
      </c>
      <c r="B18" s="76">
        <v>0</v>
      </c>
      <c r="C18" s="85"/>
      <c r="D18" s="88"/>
      <c r="E18" s="76"/>
      <c r="F18" s="76"/>
      <c r="G18" s="76"/>
      <c r="H18" s="76"/>
      <c r="I18" s="76"/>
      <c r="J18" s="76"/>
      <c r="K18" s="76"/>
    </row>
    <row r="19" spans="1:11" ht="18" customHeight="1">
      <c r="A19" s="15" t="s">
        <v>500</v>
      </c>
      <c r="B19" s="76">
        <v>1394607369</v>
      </c>
      <c r="C19" s="87">
        <v>129270266</v>
      </c>
      <c r="D19" s="86">
        <v>737513087</v>
      </c>
      <c r="E19" s="76">
        <v>380619282</v>
      </c>
      <c r="F19" s="76">
        <v>135387500</v>
      </c>
      <c r="G19" s="76">
        <v>141087500</v>
      </c>
      <c r="H19" s="76"/>
      <c r="I19" s="76"/>
      <c r="J19" s="76"/>
      <c r="K19" s="76"/>
    </row>
    <row r="20" spans="1:11" ht="18" customHeight="1">
      <c r="A20" s="42" t="s">
        <v>505</v>
      </c>
      <c r="B20" s="76">
        <v>188991343039</v>
      </c>
      <c r="C20" s="87">
        <v>18131211997</v>
      </c>
      <c r="D20" s="86">
        <v>119705418091</v>
      </c>
      <c r="E20" s="76">
        <v>20550250643</v>
      </c>
      <c r="F20" s="76">
        <v>27631860420</v>
      </c>
      <c r="G20" s="76">
        <v>14199883885</v>
      </c>
      <c r="H20" s="76">
        <v>0</v>
      </c>
      <c r="I20" s="76">
        <v>0</v>
      </c>
      <c r="J20" s="76">
        <v>0</v>
      </c>
      <c r="K20" s="76">
        <v>6903930000</v>
      </c>
    </row>
  </sheetData>
  <mergeCells count="8">
    <mergeCell ref="H6:H7"/>
    <mergeCell ref="K6:K7"/>
    <mergeCell ref="A6:A7"/>
    <mergeCell ref="B6:B7"/>
    <mergeCell ref="D6:D7"/>
    <mergeCell ref="E6:E7"/>
    <mergeCell ref="F6:F7"/>
    <mergeCell ref="G6:G7"/>
  </mergeCells>
  <phoneticPr fontId="8"/>
  <printOptions horizont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I7"/>
  <sheetViews>
    <sheetView workbookViewId="0">
      <selection activeCell="A7" sqref="A7"/>
    </sheetView>
  </sheetViews>
  <sheetFormatPr defaultColWidth="8.875" defaultRowHeight="15.75"/>
  <cols>
    <col min="1" max="1" width="22.875" style="16" customWidth="1"/>
    <col min="2" max="9" width="12.875" style="16" customWidth="1"/>
    <col min="10" max="16384" width="8.875" style="16"/>
  </cols>
  <sheetData>
    <row r="1" spans="1:9" ht="30">
      <c r="A1" s="1" t="s">
        <v>48</v>
      </c>
    </row>
    <row r="2" spans="1:9" ht="18.75">
      <c r="A2" s="13" t="s">
        <v>400</v>
      </c>
    </row>
    <row r="3" spans="1:9" ht="18.75">
      <c r="A3" s="13" t="s">
        <v>539</v>
      </c>
    </row>
    <row r="4" spans="1:9" ht="18.75">
      <c r="A4" s="13" t="s">
        <v>377</v>
      </c>
    </row>
    <row r="5" spans="1:9" ht="18.75">
      <c r="I5" s="14" t="s">
        <v>569</v>
      </c>
    </row>
    <row r="6" spans="1:9" ht="47.25">
      <c r="A6" s="50" t="s">
        <v>47</v>
      </c>
      <c r="B6" s="39" t="s">
        <v>49</v>
      </c>
      <c r="C6" s="40" t="s">
        <v>50</v>
      </c>
      <c r="D6" s="40" t="s">
        <v>51</v>
      </c>
      <c r="E6" s="40" t="s">
        <v>52</v>
      </c>
      <c r="F6" s="40" t="s">
        <v>53</v>
      </c>
      <c r="G6" s="40" t="s">
        <v>54</v>
      </c>
      <c r="H6" s="39" t="s">
        <v>55</v>
      </c>
      <c r="I6" s="40" t="s">
        <v>56</v>
      </c>
    </row>
    <row r="7" spans="1:9" ht="18" customHeight="1">
      <c r="A7" s="85">
        <v>188991343039</v>
      </c>
      <c r="B7" s="76">
        <v>145168747594</v>
      </c>
      <c r="C7" s="76">
        <v>21190975845</v>
      </c>
      <c r="D7" s="76">
        <v>19140044532</v>
      </c>
      <c r="E7" s="76">
        <v>1091107530</v>
      </c>
      <c r="F7" s="76">
        <v>1110145057</v>
      </c>
      <c r="G7" s="76">
        <v>475491228</v>
      </c>
      <c r="H7" s="76">
        <v>814831253</v>
      </c>
      <c r="I7" s="62"/>
    </row>
  </sheetData>
  <phoneticPr fontId="8"/>
  <printOptions horizont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'3.(1)財源の明細'!Print_Area</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園部　龍樹(M4911)</cp:lastModifiedBy>
  <cp:lastPrinted>2023-04-06T07:07:36Z</cp:lastPrinted>
  <dcterms:created xsi:type="dcterms:W3CDTF">2017-09-12T00:57:25Z</dcterms:created>
  <dcterms:modified xsi:type="dcterms:W3CDTF">2023-04-06T07:07:39Z</dcterms:modified>
</cp:coreProperties>
</file>